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380" windowHeight="11295" activeTab="1"/>
  </bookViews>
  <sheets>
    <sheet name="研222班" sheetId="2" r:id="rId1"/>
    <sheet name="研227班" sheetId="7" r:id="rId2"/>
    <sheet name="23学硕" sheetId="6" r:id="rId3"/>
    <sheet name="23专硕" sheetId="4" r:id="rId4"/>
    <sheet name="2021级博士" sheetId="3" r:id="rId5"/>
    <sheet name="2022级博士" sheetId="5" r:id="rId6"/>
    <sheet name="2023级博士（含2位21级直博生）" sheetId="1" r:id="rId7"/>
    <sheet name="张秦涵（22级直博生，硕士阶段结束，开始博士阶段，同博士新生）" sheetId="8" r:id="rId8"/>
  </sheets>
  <definedNames>
    <definedName name="_xlnm.Print_Titles" localSheetId="6">'2023级博士（含2位21级直博生）'!$3:$5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李佳颖</author>
    <author>xuanxuan</author>
    <author>陈腾龙</author>
    <author>包先瑞</author>
    <author>史香</author>
    <author>wangluyao</author>
  </authors>
  <commentList>
    <comment ref="F6" authorId="0">
      <text>
        <r>
          <rPr>
            <b/>
            <sz val="10"/>
            <rFont val="宋体"/>
            <charset val="134"/>
          </rPr>
          <t>志愿时长（21.43小时）+4；
讲座1次+0.2；</t>
        </r>
      </text>
    </comment>
    <comment ref="O6" authorId="0">
      <text>
        <r>
          <rPr>
            <b/>
            <sz val="10"/>
            <rFont val="宋体"/>
            <charset val="134"/>
          </rPr>
          <t>浙江省互联网+创新创业大赛院级三等奖（核心成员权重1.5*0.5）+2.25；
论文“Reciprocal effects between negative affect and emotion regulation in daily life”发表于《Behaviour Research and Therapy》，权威B期刊，和导师共同一作，SCI二区TOP刊，IF：4.2， +40</t>
        </r>
      </text>
    </comment>
    <comment ref="T6" authorId="0">
      <text>
        <r>
          <rPr>
            <b/>
            <sz val="10"/>
            <rFont val="宋体"/>
            <charset val="134"/>
          </rPr>
          <t>人人学术优秀报告人+3；
浙江师范大学第十一届和谐寝室大赛（参与未获奖）+0.5；</t>
        </r>
      </text>
    </comment>
    <comment ref="F7" authorId="1">
      <text>
        <r>
          <rPr>
            <b/>
            <sz val="9"/>
            <rFont val="宋体"/>
            <charset val="134"/>
          </rPr>
          <t>xuanxuan:</t>
        </r>
        <r>
          <rPr>
            <sz val="9"/>
            <rFont val="宋体"/>
            <charset val="134"/>
          </rPr>
          <t xml:space="preserve">
志愿时长2h
</t>
        </r>
      </text>
    </comment>
    <comment ref="O7" authorId="1">
      <text>
        <r>
          <rPr>
            <b/>
            <sz val="9"/>
            <rFont val="宋体"/>
            <charset val="134"/>
          </rPr>
          <t>xuanxuan:</t>
        </r>
        <r>
          <rPr>
            <sz val="9"/>
            <rFont val="宋体"/>
            <charset val="134"/>
          </rPr>
          <t xml:space="preserve">
科研（小学低年级儿童汉字识别与词汇知识对阅读理解的作用：阅读流畅性的中介效应）发表于《心理科学》，一作
</t>
        </r>
      </text>
    </comment>
    <comment ref="T7" authorId="1">
      <text>
        <r>
          <rPr>
            <b/>
            <sz val="9"/>
            <rFont val="宋体"/>
            <charset val="134"/>
          </rPr>
          <t>xuanxuan:</t>
        </r>
        <r>
          <rPr>
            <sz val="9"/>
            <rFont val="宋体"/>
            <charset val="134"/>
          </rPr>
          <t xml:space="preserve">
人人学术报告优秀报告人    
浙江师范大学第十三届“唯实杯”足球比赛优胜奖
</t>
        </r>
      </text>
    </comment>
    <comment ref="F8" authorId="2">
      <text>
        <r>
          <rPr>
            <b/>
            <sz val="9"/>
            <rFont val="宋体"/>
            <charset val="134"/>
          </rPr>
          <t>陈腾龙:</t>
        </r>
        <r>
          <rPr>
            <sz val="9"/>
            <rFont val="宋体"/>
            <charset val="134"/>
          </rPr>
          <t xml:space="preserve">
寝室长
志愿时长24h
讲座三次
文明寝室</t>
        </r>
      </text>
    </comment>
    <comment ref="O8" authorId="2">
      <text>
        <r>
          <rPr>
            <b/>
            <sz val="9"/>
            <rFont val="宋体"/>
            <charset val="134"/>
          </rPr>
          <t>陈腾龙:</t>
        </r>
        <r>
          <rPr>
            <sz val="9"/>
            <rFont val="宋体"/>
            <charset val="134"/>
          </rPr>
          <t xml:space="preserve">
论文，中科院3区，一级期刊加分</t>
        </r>
      </text>
    </comment>
    <comment ref="T8" authorId="2">
      <text>
        <r>
          <rPr>
            <b/>
            <sz val="9"/>
            <rFont val="宋体"/>
            <charset val="134"/>
          </rPr>
          <t>陈腾龙:</t>
        </r>
        <r>
          <rPr>
            <sz val="9"/>
            <rFont val="宋体"/>
            <charset val="134"/>
          </rPr>
          <t xml:space="preserve">
院心理知识大比拼比赛，参与</t>
        </r>
      </text>
    </comment>
    <comment ref="F9" authorId="3">
      <text>
        <r>
          <rPr>
            <b/>
            <sz val="9"/>
            <rFont val="宋体"/>
            <charset val="134"/>
          </rPr>
          <t>包先瑞:</t>
        </r>
        <r>
          <rPr>
            <sz val="9"/>
            <rFont val="宋体"/>
            <charset val="134"/>
          </rPr>
          <t xml:space="preserve">
志愿服务19.46h
文明寝室
讲座2次</t>
        </r>
      </text>
    </comment>
    <comment ref="O9" authorId="3">
      <text>
        <r>
          <rPr>
            <b/>
            <sz val="9"/>
            <rFont val="宋体"/>
            <charset val="134"/>
          </rPr>
          <t>包先瑞:</t>
        </r>
        <r>
          <rPr>
            <sz val="9"/>
            <rFont val="宋体"/>
            <charset val="134"/>
          </rPr>
          <t xml:space="preserve">
科研（学科竞赛：外研社全国大学生外语能力大赛英语组阅读大赛二等奖
科研（“The impact of a growth mindset on high school students’ learning subjective well-being: the serial mediation role of achievement motivation and grit”发表于Frontiers in Psychology上（一级期刊，共一）</t>
        </r>
      </text>
    </comment>
    <comment ref="T9" authorId="3">
      <text>
        <r>
          <rPr>
            <b/>
            <sz val="9"/>
            <rFont val="宋体"/>
            <charset val="134"/>
          </rPr>
          <t>包先瑞:</t>
        </r>
        <r>
          <rPr>
            <sz val="9"/>
            <rFont val="宋体"/>
            <charset val="134"/>
          </rPr>
          <t xml:space="preserve">
浙江师范大学心理学院心理赋能论文大赛二等奖</t>
        </r>
      </text>
    </comment>
    <comment ref="F10" authorId="4">
      <text>
        <r>
          <rPr>
            <b/>
            <sz val="9"/>
            <rFont val="宋体"/>
            <charset val="134"/>
          </rPr>
          <t>史香:</t>
        </r>
        <r>
          <rPr>
            <sz val="9"/>
            <rFont val="宋体"/>
            <charset val="134"/>
          </rPr>
          <t xml:space="preserve">
党支部组织委员（考核合格）+4；讲座3次+0.6；志愿时长3h-2</t>
        </r>
      </text>
    </comment>
    <comment ref="O10" authorId="4">
      <text>
        <r>
          <rPr>
            <b/>
            <sz val="9"/>
            <rFont val="宋体"/>
            <charset val="134"/>
          </rPr>
          <t>史香:</t>
        </r>
        <r>
          <rPr>
            <sz val="9"/>
            <rFont val="宋体"/>
            <charset val="134"/>
          </rPr>
          <t xml:space="preserve">
科研: 以第一作者在Brain Imaging and Behavior期刊发表论文Grey matter structural alterations in anxiety disorders: a voxel-based meta-analysis.三区。一级＋20</t>
        </r>
      </text>
    </comment>
    <comment ref="F11" authorId="2">
      <text>
        <r>
          <rPr>
            <b/>
            <sz val="9"/>
            <rFont val="宋体"/>
            <charset val="134"/>
          </rPr>
          <t>陈腾龙:</t>
        </r>
        <r>
          <rPr>
            <sz val="9"/>
            <rFont val="宋体"/>
            <charset val="134"/>
          </rPr>
          <t xml:space="preserve">
志愿时长2h
寝室插排未断电（责任人）</t>
        </r>
      </text>
    </comment>
    <comment ref="O11" authorId="2">
      <text>
        <r>
          <rPr>
            <b/>
            <sz val="9"/>
            <rFont val="宋体"/>
            <charset val="134"/>
          </rPr>
          <t>陈腾龙:</t>
        </r>
        <r>
          <rPr>
            <sz val="9"/>
            <rFont val="宋体"/>
            <charset val="134"/>
          </rPr>
          <t xml:space="preserve">
中科院3区（一级期刊）</t>
        </r>
      </text>
    </comment>
    <comment ref="F12" authorId="2">
      <text>
        <r>
          <rPr>
            <b/>
            <sz val="9"/>
            <rFont val="宋体"/>
            <charset val="134"/>
          </rPr>
          <t>陈腾龙:</t>
        </r>
        <r>
          <rPr>
            <sz val="9"/>
            <rFont val="宋体"/>
            <charset val="134"/>
          </rPr>
          <t xml:space="preserve">
支部书记（优秀）
志愿时长20.35h
最美寝室
院优秀党务工作者
校党建优秀个人
讲座7次</t>
        </r>
      </text>
    </comment>
    <comment ref="O12" authorId="2">
      <text>
        <r>
          <rPr>
            <b/>
            <sz val="9"/>
            <rFont val="宋体"/>
            <charset val="134"/>
          </rPr>
          <t>陈腾龙:</t>
        </r>
        <r>
          <rPr>
            <sz val="9"/>
            <rFont val="宋体"/>
            <charset val="134"/>
          </rPr>
          <t xml:space="preserve">
互联网＋大学生创新创业大赛院三等奖（负责人）</t>
        </r>
      </text>
    </comment>
    <comment ref="T12" authorId="2">
      <text>
        <r>
          <rPr>
            <b/>
            <sz val="9"/>
            <rFont val="宋体"/>
            <charset val="134"/>
          </rPr>
          <t>陈腾龙:</t>
        </r>
        <r>
          <rPr>
            <sz val="9"/>
            <rFont val="宋体"/>
            <charset val="134"/>
          </rPr>
          <t xml:space="preserve">
院党员先锋岗活动先进个人
人人学术汇报优秀个人
院简历设计大赛一等奖
院党史知识竞赛，参与
院心理知识大比拼，参与
院书画摄影大赛，优胜奖</t>
        </r>
      </text>
    </comment>
    <comment ref="F13" authorId="1">
      <text>
        <r>
          <rPr>
            <b/>
            <sz val="9"/>
            <rFont val="宋体"/>
            <charset val="134"/>
          </rPr>
          <t>xuanxuan:</t>
        </r>
        <r>
          <rPr>
            <sz val="9"/>
            <rFont val="宋体"/>
            <charset val="134"/>
          </rPr>
          <t xml:space="preserve">
寝室长（考核称职）
志愿服务（18.05小时）
文明寝室
心理学院首届“心无界，理致远”学术新星奖
</t>
        </r>
      </text>
    </comment>
    <comment ref="O13" authorId="1">
      <text>
        <r>
          <rPr>
            <b/>
            <sz val="9"/>
            <rFont val="宋体"/>
            <charset val="134"/>
          </rPr>
          <t>xuanxuan:</t>
        </r>
        <r>
          <rPr>
            <sz val="9"/>
            <rFont val="宋体"/>
            <charset val="134"/>
          </rPr>
          <t xml:space="preserve">
科研（论文“The bidirectional relationship between peer relationships and bullying: Evidence from cross-lagged analyses among Chinese children”发表于二级期刊《Child: Care, Health and Development》（第一作者，导师通讯，三区，if=1.8）
</t>
        </r>
      </text>
    </comment>
    <comment ref="F14" authorId="0">
      <text>
        <r>
          <rPr>
            <sz val="10"/>
            <rFont val="宋体"/>
            <charset val="134"/>
          </rPr>
          <t>校级先进个人+8；
校级优秀团干+8；
院研究生会执行主席（评比为优秀）+12；
志愿服务（441小时）+4；
文明寝室+3；</t>
        </r>
      </text>
    </comment>
    <comment ref="O14" authorId="0">
      <text>
        <r>
          <rPr>
            <b/>
            <sz val="10"/>
            <rFont val="宋体"/>
            <charset val="134"/>
          </rPr>
          <t>互联网+创新创业大赛院级三等奖（成员权重1.5*0.4）+1.8</t>
        </r>
      </text>
    </comment>
    <comment ref="T14" authorId="0">
      <text>
        <r>
          <rPr>
            <b/>
            <sz val="10"/>
            <rFont val="宋体"/>
            <charset val="134"/>
          </rPr>
          <t>心理学院十佳歌手三等奖+3；
本硕博友谊之星篮球赛女子组三等奖+3；</t>
        </r>
      </text>
    </comment>
    <comment ref="F15" authorId="1">
      <text>
        <r>
          <rPr>
            <b/>
            <sz val="9"/>
            <rFont val="宋体"/>
            <charset val="134"/>
          </rPr>
          <t>xuanxuan:</t>
        </r>
        <r>
          <rPr>
            <sz val="9"/>
            <rFont val="宋体"/>
            <charset val="134"/>
          </rPr>
          <t xml:space="preserve">
志愿时长161.1h
讲座3次
班长（考核优秀）
校级志愿者行动先进个人
杭州亚运会浙江师范大学先进个人
院级优秀团干部
文明寝室
</t>
        </r>
      </text>
    </comment>
    <comment ref="O15" authorId="1">
      <text>
        <r>
          <rPr>
            <b/>
            <sz val="9"/>
            <rFont val="宋体"/>
            <charset val="134"/>
          </rPr>
          <t>xuanxuan:</t>
        </r>
        <r>
          <rPr>
            <sz val="9"/>
            <rFont val="宋体"/>
            <charset val="134"/>
          </rPr>
          <t xml:space="preserve">
心理学院创新创业大赛三等奖</t>
        </r>
      </text>
    </comment>
    <comment ref="T15" authorId="1">
      <text>
        <r>
          <rPr>
            <b/>
            <sz val="9"/>
            <rFont val="宋体"/>
            <charset val="134"/>
          </rPr>
          <t>xuanxuan:</t>
        </r>
        <r>
          <rPr>
            <sz val="9"/>
            <rFont val="宋体"/>
            <charset val="134"/>
          </rPr>
          <t xml:space="preserve">
心理知识大比拼（参赛未获奖）
</t>
        </r>
      </text>
    </comment>
    <comment ref="F16" authorId="4">
      <text>
        <r>
          <rPr>
            <b/>
            <sz val="9"/>
            <rFont val="宋体"/>
            <charset val="134"/>
          </rPr>
          <t>史香:</t>
        </r>
        <r>
          <rPr>
            <sz val="9"/>
            <rFont val="宋体"/>
            <charset val="134"/>
          </rPr>
          <t xml:space="preserve">
志愿服务（134小时）+4；校级志愿者行动先进个人+8；学生工作（研究生会志愿服务组负责人，考核合格）+6；荣誉加分（所在部门心理学院研究生会志愿服务部荣获校级志愿者行动先进集体）+4；讲座8次
+1.6</t>
        </r>
      </text>
    </comment>
    <comment ref="O16" authorId="4">
      <text>
        <r>
          <rPr>
            <b/>
            <sz val="9"/>
            <rFont val="宋体"/>
            <charset val="134"/>
          </rPr>
          <t>史香:</t>
        </r>
        <r>
          <rPr>
            <sz val="9"/>
            <rFont val="宋体"/>
            <charset val="134"/>
          </rPr>
          <t xml:space="preserve">
科研（学科竞赛：中国国际大学生创新大赛（2024）院级三等奖)</t>
        </r>
      </text>
    </comment>
    <comment ref="T16" authorId="4">
      <text>
        <r>
          <rPr>
            <b/>
            <sz val="9"/>
            <rFont val="宋体"/>
            <charset val="134"/>
          </rPr>
          <t>史香:</t>
        </r>
        <r>
          <rPr>
            <sz val="9"/>
            <rFont val="宋体"/>
            <charset val="134"/>
          </rPr>
          <t xml:space="preserve">
史香:
综合性比赛（心理学院2024年5.25“微感动”打卡活动优胜奖）+3；综合性比赛（心理学院简历设计大赛优胜奖）+2；综合性比赛（心理学院第二十届“心理知识大比拼”院级选拔赛参赛奖）+0.5</t>
        </r>
      </text>
    </comment>
    <comment ref="F17" authorId="5">
      <text>
        <r>
          <rPr>
            <b/>
            <sz val="9"/>
            <rFont val="宋体"/>
            <charset val="134"/>
          </rPr>
          <t>wangluyao:</t>
        </r>
        <r>
          <rPr>
            <sz val="9"/>
            <rFont val="宋体"/>
            <charset val="134"/>
          </rPr>
          <t xml:space="preserve">
志愿时长（24.66h）+4
文明寝室+3
讲座13次+2.6</t>
        </r>
      </text>
    </comment>
    <comment ref="O17" authorId="5">
      <text>
        <r>
          <rPr>
            <b/>
            <sz val="9"/>
            <rFont val="宋体"/>
            <charset val="134"/>
          </rPr>
          <t>wangluyao:</t>
        </r>
        <r>
          <rPr>
            <sz val="9"/>
            <rFont val="宋体"/>
            <charset val="134"/>
          </rPr>
          <t xml:space="preserve">
科研（“大学生计算思维的类别特征及教学启示”发表于《江西师范大学学报(自然科学版)》三级，一作）+4</t>
        </r>
      </text>
    </comment>
    <comment ref="T17" authorId="5">
      <text>
        <r>
          <rPr>
            <b/>
            <sz val="9"/>
            <rFont val="宋体"/>
            <charset val="134"/>
          </rPr>
          <t>wangluyao:</t>
        </r>
        <r>
          <rPr>
            <sz val="9"/>
            <rFont val="宋体"/>
            <charset val="134"/>
          </rPr>
          <t xml:space="preserve">
综合性比赛（“心向暖阳，沐光而行”微感动打卡活动，校级优胜奖）+3
综合性比赛（心理学院心理知识大比拼，优胜奖）团体减半+1
综合性比赛（2023年度心理学院党史知识竞赛，优胜奖）团体减半+1
综合性比赛（心理学院本硕博友谊篮球赛投篮之星，二等奖）+4
综合性比赛（心理学院十佳歌手大赛，优胜奖）+2
综合性比赛（第二届研究生时政知识竞赛，参赛未获奖）+0.5
综合性比赛（第七届防艾知识竞赛，参赛未获奖）+0.5</t>
        </r>
      </text>
    </comment>
    <comment ref="F18" authorId="1">
      <text>
        <r>
          <rPr>
            <b/>
            <sz val="9"/>
            <rFont val="宋体"/>
            <charset val="134"/>
          </rPr>
          <t>xuanxuan:</t>
        </r>
        <r>
          <rPr>
            <sz val="9"/>
            <rFont val="宋体"/>
            <charset val="134"/>
          </rPr>
          <t xml:space="preserve">
志愿时长（58.5）
就业部长（考核优秀）
文明寝室
心理学院优秀共青团员
讲座1次</t>
        </r>
      </text>
    </comment>
    <comment ref="O18" authorId="1">
      <text>
        <r>
          <rPr>
            <b/>
            <sz val="9"/>
            <rFont val="宋体"/>
            <charset val="134"/>
          </rPr>
          <t>xuanxuan:</t>
        </r>
        <r>
          <rPr>
            <sz val="9"/>
            <rFont val="宋体"/>
            <charset val="134"/>
          </rPr>
          <t xml:space="preserve">
心理学院创新创业大赛三等奖
</t>
        </r>
      </text>
    </comment>
    <comment ref="T18" authorId="1">
      <text>
        <r>
          <rPr>
            <b/>
            <sz val="9"/>
            <rFont val="宋体"/>
            <charset val="134"/>
          </rPr>
          <t>xuanxuan:</t>
        </r>
        <r>
          <rPr>
            <sz val="9"/>
            <rFont val="宋体"/>
            <charset val="134"/>
          </rPr>
          <t xml:space="preserve">
人人学术汇报优秀汇报人
1、趣味运动会2、实验室安全知识竞赛3、心理知识竞赛
</t>
        </r>
      </text>
    </comment>
    <comment ref="F19" authorId="2">
      <text>
        <r>
          <rPr>
            <b/>
            <sz val="9"/>
            <rFont val="宋体"/>
            <charset val="134"/>
          </rPr>
          <t>陈腾龙:</t>
        </r>
        <r>
          <rPr>
            <sz val="9"/>
            <rFont val="宋体"/>
            <charset val="134"/>
          </rPr>
          <t xml:space="preserve">
宣传委员（合格）
志愿服务15.8h
最美寝室</t>
        </r>
      </text>
    </comment>
    <comment ref="O19" authorId="2">
      <text>
        <r>
          <rPr>
            <b/>
            <sz val="9"/>
            <rFont val="宋体"/>
            <charset val="134"/>
          </rPr>
          <t>陈腾龙:</t>
        </r>
        <r>
          <rPr>
            <sz val="9"/>
            <rFont val="宋体"/>
            <charset val="134"/>
          </rPr>
          <t xml:space="preserve">
中国国际大学生创新大赛，院三等奖</t>
        </r>
      </text>
    </comment>
    <comment ref="T19" authorId="2">
      <text>
        <r>
          <rPr>
            <b/>
            <sz val="9"/>
            <rFont val="宋体"/>
            <charset val="134"/>
          </rPr>
          <t>陈腾龙:</t>
        </r>
        <r>
          <rPr>
            <sz val="9"/>
            <rFont val="宋体"/>
            <charset val="134"/>
          </rPr>
          <t xml:space="preserve">
心理知识大比拼竞赛，参与
校园摄影大赛，参与
艺术学院vlog大赛，优胜奖
人文学院书信大赛，三等奖
院心理赋能大赛三等奖
人人学术优秀报告人
</t>
        </r>
      </text>
    </comment>
    <comment ref="F20" authorId="0">
      <text>
        <r>
          <rPr>
            <b/>
            <sz val="10"/>
            <rFont val="宋体"/>
            <charset val="134"/>
          </rPr>
          <t xml:space="preserve">寝室长（考核合格）+2；
志愿服务（23小时）+4；
心理学院优秀共青团员+4；
讲座1次+0.2；
</t>
        </r>
      </text>
    </comment>
    <comment ref="O20" authorId="0">
      <text>
        <r>
          <rPr>
            <b/>
            <sz val="10"/>
            <rFont val="宋体"/>
            <charset val="134"/>
          </rPr>
          <t>浙江省互联网+创新创业大赛院级三等奖（负责人权重1.5*0.6）+2.7</t>
        </r>
      </text>
    </comment>
    <comment ref="T20" authorId="0">
      <text>
        <r>
          <rPr>
            <b/>
            <sz val="10"/>
            <rFont val="宋体"/>
            <charset val="134"/>
          </rPr>
          <t>计算机学院摄影大赛二等奖+4；
浙江师范大学第十一届和谐寝室大赛，参与未获奖+0.5；
人人学术优秀报告人+3；</t>
        </r>
      </text>
    </comment>
    <comment ref="F21" authorId="0">
      <text>
        <r>
          <rPr>
            <b/>
            <sz val="10"/>
            <rFont val="宋体"/>
            <charset val="134"/>
          </rPr>
          <t xml:space="preserve">志愿时长（33.62小时）+4；
文明寝室+3；
讲座3次+0.6；
心理学院优秀学生党员+4；
寝室长（考核职称）+2
</t>
        </r>
      </text>
    </comment>
    <comment ref="O21" authorId="0">
      <text>
        <r>
          <rPr>
            <b/>
            <sz val="10"/>
            <rFont val="宋体"/>
            <charset val="134"/>
          </rPr>
          <t>心理学院第一期学生课外学术科技活动课题成员（结题）（成员权重0.2）+1；
创新创业大赛院三等奖（非核心成员权重0.5）+1.5；</t>
        </r>
      </text>
    </comment>
    <comment ref="T21" authorId="0">
      <text>
        <r>
          <rPr>
            <b/>
            <sz val="10"/>
            <rFont val="宋体"/>
            <charset val="134"/>
          </rPr>
          <t>心理学院心理知识大比拼三等奖，团体减半+1.5；
校第十一届和谐寝室大赛优胜奖，团体减半+1.5；</t>
        </r>
      </text>
    </comment>
    <comment ref="F22" authorId="2">
      <text>
        <r>
          <rPr>
            <b/>
            <sz val="9"/>
            <rFont val="宋体"/>
            <charset val="134"/>
          </rPr>
          <t>陈腾龙:</t>
        </r>
        <r>
          <rPr>
            <sz val="9"/>
            <rFont val="宋体"/>
            <charset val="134"/>
          </rPr>
          <t xml:space="preserve">
志愿时长21.07h
文明寝室
团支书（称职）
讲座1次</t>
        </r>
      </text>
    </comment>
    <comment ref="O22" authorId="2">
      <text>
        <r>
          <rPr>
            <b/>
            <sz val="9"/>
            <rFont val="宋体"/>
            <charset val="134"/>
          </rPr>
          <t>陈腾龙:</t>
        </r>
        <r>
          <rPr>
            <sz val="9"/>
            <rFont val="宋体"/>
            <charset val="134"/>
          </rPr>
          <t xml:space="preserve">
校级课题结题，负责人</t>
        </r>
      </text>
    </comment>
    <comment ref="T22" authorId="2">
      <text>
        <r>
          <rPr>
            <b/>
            <sz val="9"/>
            <rFont val="宋体"/>
            <charset val="134"/>
          </rPr>
          <t>陈腾龙:</t>
        </r>
        <r>
          <rPr>
            <sz val="9"/>
            <rFont val="宋体"/>
            <charset val="134"/>
          </rPr>
          <t xml:space="preserve">
院心理知识大比拼优胜奖（团体，减半加分）</t>
        </r>
      </text>
    </comment>
    <comment ref="F23" authorId="3">
      <text>
        <r>
          <rPr>
            <b/>
            <sz val="9"/>
            <rFont val="宋体"/>
            <charset val="134"/>
          </rPr>
          <t>包先瑞:</t>
        </r>
        <r>
          <rPr>
            <sz val="9"/>
            <rFont val="宋体"/>
            <charset val="134"/>
          </rPr>
          <t xml:space="preserve">
志愿时长16h
</t>
        </r>
      </text>
    </comment>
    <comment ref="O23" authorId="3">
      <text>
        <r>
          <rPr>
            <b/>
            <sz val="9"/>
            <rFont val="宋体"/>
            <charset val="134"/>
          </rPr>
          <t>包先瑞:</t>
        </r>
        <r>
          <rPr>
            <sz val="9"/>
            <rFont val="宋体"/>
            <charset val="134"/>
          </rPr>
          <t xml:space="preserve">
浙江师范大学心理学院课外学术科技活动第一期立项课题项目负责人（未结题）
</t>
        </r>
      </text>
    </comment>
    <comment ref="T23" authorId="3">
      <text>
        <r>
          <rPr>
            <b/>
            <sz val="9"/>
            <rFont val="宋体"/>
            <charset val="134"/>
          </rPr>
          <t>包先瑞:</t>
        </r>
        <r>
          <rPr>
            <sz val="9"/>
            <rFont val="宋体"/>
            <charset val="134"/>
          </rPr>
          <t xml:space="preserve">
心理知识大比拼（三等奖）
时政知识竞赛（三等奖）
浙师大首届心理赋能科普视频大赛优胜奖</t>
        </r>
      </text>
    </comment>
    <comment ref="F24" authorId="0">
      <text>
        <r>
          <rPr>
            <b/>
            <sz val="10"/>
            <rFont val="宋体"/>
            <charset val="134"/>
          </rPr>
          <t>组织委员（考核合格）+4；
志愿时长（21.24小时）+4；
讲座6次+1.2；</t>
        </r>
      </text>
    </comment>
    <comment ref="O24" authorId="0">
      <text>
        <r>
          <rPr>
            <b/>
            <sz val="10"/>
            <rFont val="宋体"/>
            <charset val="134"/>
          </rPr>
          <t>创新创业省赛院级三等奖（负责人权重1.5*0.6）+2.7；</t>
        </r>
      </text>
    </comment>
    <comment ref="T24" authorId="0">
      <text>
        <r>
          <rPr>
            <b/>
            <sz val="10"/>
            <rFont val="宋体"/>
            <charset val="134"/>
          </rPr>
          <t>人人学术报告优秀报告人+3；
心理学院第二十届“心理知识大比拼”，参与未获奖+0.5；
浙江师范大学第十一届和谐寝室大赛，参与未获奖+0.5</t>
        </r>
      </text>
    </comment>
    <comment ref="F25" authorId="1">
      <text>
        <r>
          <rPr>
            <b/>
            <sz val="9"/>
            <rFont val="宋体"/>
            <charset val="134"/>
          </rPr>
          <t>xuanxuan:</t>
        </r>
        <r>
          <rPr>
            <sz val="9"/>
            <rFont val="宋体"/>
            <charset val="134"/>
          </rPr>
          <t xml:space="preserve">
讲座2次
文明寝室
志愿时长（17.1）
</t>
        </r>
      </text>
    </comment>
    <comment ref="O25" authorId="1">
      <text>
        <r>
          <rPr>
            <b/>
            <sz val="9"/>
            <rFont val="宋体"/>
            <charset val="134"/>
          </rPr>
          <t>xuanxuan:</t>
        </r>
        <r>
          <rPr>
            <sz val="9"/>
            <rFont val="宋体"/>
            <charset val="134"/>
          </rPr>
          <t xml:space="preserve">
科研（“Parafoveal Processing of Orthography, Phonology, and Semantics during Chinese Reading: Effects of Foveal Load” 发表于《BRAIN SCIENCES》，第二作者，导师通讯）
</t>
        </r>
      </text>
    </comment>
    <comment ref="F26" authorId="0">
      <text>
        <r>
          <rPr>
            <b/>
            <sz val="10"/>
            <rFont val="宋体"/>
            <charset val="134"/>
          </rPr>
          <t>青小队长（考核优秀）+6；
志愿服务（22小时）+4；
讲座7次+1.4；
最美寝室+5；</t>
        </r>
      </text>
    </comment>
    <comment ref="T26" authorId="0">
      <text>
        <r>
          <rPr>
            <b/>
            <sz val="10"/>
            <rFont val="宋体"/>
            <charset val="134"/>
          </rPr>
          <t>人人学术报告优秀报告人+3；
心理学院党史知识竞赛优胜奖，团体减半+1；
心理学院心理知识大比拼优胜奖，团体减半+1；
第二届研究生时政知识竞赛，参赛未获奖，+0.5；</t>
        </r>
      </text>
    </comment>
    <comment ref="F27" authorId="0">
      <text>
        <r>
          <rPr>
            <b/>
            <sz val="10"/>
            <rFont val="宋体"/>
            <charset val="134"/>
          </rPr>
          <t>讲座6次+1.2；
志愿时长（43.17小时）+4；
最美寝室+5；
副班长（考核优秀）+6；</t>
        </r>
      </text>
    </comment>
    <comment ref="T27" authorId="0">
      <text>
        <r>
          <rPr>
            <b/>
            <sz val="10"/>
            <rFont val="宋体"/>
            <charset val="134"/>
          </rPr>
          <t>第二届心理赋能征文大赛优胜奖+3；
心理知识大比拼活动优胜奖（团体减半）+1；
“追光不止  定格浙师”摄影比赛，参赛未获奖+0.5；
第二届研究生时政知识竞赛，参赛未获奖+0.5；</t>
        </r>
      </text>
    </comment>
    <comment ref="F28" authorId="5">
      <text>
        <r>
          <rPr>
            <b/>
            <sz val="9"/>
            <rFont val="宋体"/>
            <charset val="134"/>
          </rPr>
          <t>wangluyao:</t>
        </r>
        <r>
          <rPr>
            <sz val="9"/>
            <rFont val="宋体"/>
            <charset val="134"/>
          </rPr>
          <t xml:space="preserve">
志愿时长（15.34h）+2.5
文明寝室+3
三助岗位之星，校级+8</t>
        </r>
      </text>
    </comment>
    <comment ref="F29" authorId="0">
      <text>
        <r>
          <rPr>
            <b/>
            <sz val="10"/>
            <rFont val="宋体"/>
            <charset val="134"/>
          </rPr>
          <t>党支部宣传委员（考核合格）+4；
志愿时长（31.69小时）+4；
讲座6次+1.2</t>
        </r>
      </text>
    </comment>
    <comment ref="T29" authorId="0">
      <text>
        <r>
          <rPr>
            <b/>
            <sz val="10"/>
            <rFont val="宋体"/>
            <charset val="134"/>
          </rPr>
          <t xml:space="preserve">2023-2024心理学院书画摄影大赛-摄影组三等奖+3；
心理学院简历设计大赛优胜奖+2；
2023年心理学院党史知识竞赛二等奖（团体减半）+2；
心理学院2024年微团课大赛三等奖+3；
实验室安全知识竞赛，参与未获奖+0.5
“追光不止，定格浙师”校园摄影大赛，参与未获奖+0.5；
</t>
        </r>
      </text>
    </comment>
    <comment ref="F30" authorId="3">
      <text>
        <r>
          <rPr>
            <b/>
            <sz val="9"/>
            <rFont val="宋体"/>
            <charset val="134"/>
          </rPr>
          <t>包先瑞:</t>
        </r>
        <r>
          <rPr>
            <sz val="9"/>
            <rFont val="宋体"/>
            <charset val="134"/>
          </rPr>
          <t xml:space="preserve">
志愿时长33.01h
讲座3次
文明寝室</t>
        </r>
      </text>
    </comment>
    <comment ref="O30" authorId="3">
      <text>
        <r>
          <rPr>
            <b/>
            <sz val="9"/>
            <rFont val="宋体"/>
            <charset val="134"/>
          </rPr>
          <t>包先瑞:</t>
        </r>
        <r>
          <rPr>
            <sz val="9"/>
            <rFont val="宋体"/>
            <charset val="134"/>
          </rPr>
          <t xml:space="preserve">
浙江省互联网+创新创业大赛院级三等奖</t>
        </r>
      </text>
    </comment>
    <comment ref="T30" authorId="3">
      <text>
        <r>
          <rPr>
            <b/>
            <sz val="9"/>
            <rFont val="宋体"/>
            <charset val="134"/>
          </rPr>
          <t>包先瑞:</t>
        </r>
        <r>
          <rPr>
            <sz val="9"/>
            <rFont val="宋体"/>
            <charset val="134"/>
          </rPr>
          <t xml:space="preserve">
心理知识大比拼，参与未获奖
趣味运动会，参与未获奖</t>
        </r>
      </text>
    </comment>
    <comment ref="F31" authorId="3">
      <text>
        <r>
          <rPr>
            <b/>
            <sz val="9"/>
            <rFont val="宋体"/>
            <charset val="134"/>
          </rPr>
          <t>包先瑞:</t>
        </r>
        <r>
          <rPr>
            <sz val="9"/>
            <rFont val="宋体"/>
            <charset val="134"/>
          </rPr>
          <t xml:space="preserve">
文明寝室
志愿时长20h
讲座6次</t>
        </r>
      </text>
    </comment>
    <comment ref="O31" authorId="3">
      <text>
        <r>
          <rPr>
            <b/>
            <sz val="9"/>
            <rFont val="宋体"/>
            <charset val="134"/>
          </rPr>
          <t>包先瑞:</t>
        </r>
        <r>
          <rPr>
            <sz val="9"/>
            <rFont val="宋体"/>
            <charset val="134"/>
          </rPr>
          <t xml:space="preserve">
科研（学科竞赛： 2024年浙江省互联网+大学生创新创业比赛，排名2/6）</t>
        </r>
      </text>
    </comment>
    <comment ref="T31" authorId="3">
      <text>
        <r>
          <rPr>
            <b/>
            <sz val="9"/>
            <rFont val="宋体"/>
            <charset val="134"/>
          </rPr>
          <t>包先瑞:</t>
        </r>
        <r>
          <rPr>
            <sz val="9"/>
            <rFont val="宋体"/>
            <charset val="134"/>
          </rPr>
          <t xml:space="preserve">
2023 年心理学院党史知识竞赛参赛成员
时政知识竞赛
2023心理学院简历设计大赛二等奖</t>
        </r>
      </text>
    </comment>
    <comment ref="F32" authorId="2">
      <text>
        <r>
          <rPr>
            <b/>
            <sz val="9"/>
            <rFont val="宋体"/>
            <charset val="134"/>
          </rPr>
          <t>陈腾龙:</t>
        </r>
        <r>
          <rPr>
            <sz val="9"/>
            <rFont val="宋体"/>
            <charset val="134"/>
          </rPr>
          <t xml:space="preserve">
寝室长
校级荣誉称号“三助岗位之星”
文明寝室
讲座1次
志愿时长16h</t>
        </r>
      </text>
    </comment>
    <comment ref="F33" authorId="4">
      <text>
        <r>
          <rPr>
            <b/>
            <sz val="9"/>
            <rFont val="宋体"/>
            <charset val="134"/>
          </rPr>
          <t>史香:</t>
        </r>
        <r>
          <rPr>
            <sz val="9"/>
            <rFont val="宋体"/>
            <charset val="134"/>
          </rPr>
          <t xml:space="preserve">
志愿时长（37）＋4；讲座6次＋1.2</t>
        </r>
      </text>
    </comment>
    <comment ref="O33" authorId="4">
      <text>
        <r>
          <rPr>
            <b/>
            <sz val="9"/>
            <rFont val="宋体"/>
            <charset val="134"/>
          </rPr>
          <t>史香:</t>
        </r>
        <r>
          <rPr>
            <sz val="9"/>
            <rFont val="宋体"/>
            <charset val="134"/>
          </rPr>
          <t xml:space="preserve">
创新创业省赛院级三等奖（成员）</t>
        </r>
      </text>
    </comment>
    <comment ref="T33" authorId="4">
      <text>
        <r>
          <rPr>
            <b/>
            <sz val="9"/>
            <rFont val="宋体"/>
            <charset val="134"/>
          </rPr>
          <t>史香:</t>
        </r>
        <r>
          <rPr>
            <sz val="9"/>
            <rFont val="宋体"/>
            <charset val="134"/>
          </rPr>
          <t xml:space="preserve">
人人学术报告优秀报告人＋3</t>
        </r>
      </text>
    </comment>
    <comment ref="F34" authorId="4">
      <text>
        <r>
          <rPr>
            <b/>
            <sz val="9"/>
            <rFont val="宋体"/>
            <charset val="134"/>
          </rPr>
          <t>史香:</t>
        </r>
        <r>
          <rPr>
            <sz val="9"/>
            <rFont val="宋体"/>
            <charset val="134"/>
          </rPr>
          <t xml:space="preserve">
志愿时长41h+4;讲座1次+0.2;寝室长+2</t>
        </r>
      </text>
    </comment>
    <comment ref="O34" authorId="4">
      <text>
        <r>
          <rPr>
            <b/>
            <sz val="9"/>
            <rFont val="宋体"/>
            <charset val="134"/>
          </rPr>
          <t>史香:</t>
        </r>
        <r>
          <rPr>
            <sz val="9"/>
            <rFont val="宋体"/>
            <charset val="134"/>
          </rPr>
          <t xml:space="preserve">
中国国际大学生创新大赛院级三等奖（核心成员）</t>
        </r>
      </text>
    </comment>
    <comment ref="F35" authorId="1">
      <text>
        <r>
          <rPr>
            <b/>
            <sz val="9"/>
            <rFont val="宋体"/>
            <charset val="134"/>
          </rPr>
          <t>xuanxuan:</t>
        </r>
        <r>
          <rPr>
            <sz val="9"/>
            <rFont val="宋体"/>
            <charset val="134"/>
          </rPr>
          <t xml:space="preserve">
讲座2次
寝室长（考核称职）
志愿时长（48h）
三助岗位之星
</t>
        </r>
      </text>
    </comment>
    <comment ref="F36" authorId="5">
      <text>
        <r>
          <rPr>
            <b/>
            <sz val="9"/>
            <rFont val="宋体"/>
            <charset val="134"/>
          </rPr>
          <t>wangluyao:</t>
        </r>
        <r>
          <rPr>
            <sz val="9"/>
            <rFont val="宋体"/>
            <charset val="134"/>
          </rPr>
          <t xml:space="preserve">
志愿时长（119.97h）+4
寝室长+2
院级志愿者先进个人+4</t>
        </r>
      </text>
    </comment>
    <comment ref="T36" authorId="5">
      <text>
        <r>
          <rPr>
            <b/>
            <sz val="9"/>
            <rFont val="宋体"/>
            <charset val="134"/>
          </rPr>
          <t>wangluyao:</t>
        </r>
        <r>
          <rPr>
            <sz val="9"/>
            <rFont val="宋体"/>
            <charset val="134"/>
          </rPr>
          <t xml:space="preserve">
人人学术报告优秀报告人+3
本硕博友谊对对抗赛优胜奖+2</t>
        </r>
      </text>
    </comment>
    <comment ref="F37" authorId="1">
      <text>
        <r>
          <rPr>
            <b/>
            <sz val="9"/>
            <rFont val="宋体"/>
            <charset val="134"/>
          </rPr>
          <t>xuanxuan:</t>
        </r>
        <r>
          <rPr>
            <sz val="9"/>
            <rFont val="宋体"/>
            <charset val="134"/>
          </rPr>
          <t xml:space="preserve">
党支部宣传委员（考核职称）
文明寝室
志愿时长（18.93h）
讲座1次
</t>
        </r>
      </text>
    </comment>
    <comment ref="T37" authorId="1">
      <text>
        <r>
          <rPr>
            <b/>
            <sz val="9"/>
            <rFont val="宋体"/>
            <charset val="134"/>
          </rPr>
          <t>xuanxuan:</t>
        </r>
        <r>
          <rPr>
            <sz val="9"/>
            <rFont val="宋体"/>
            <charset val="134"/>
          </rPr>
          <t xml:space="preserve">
综合性比赛（“心向暖阳，沐光而行”微感动打卡活动，优胜奖）+3
</t>
        </r>
      </text>
    </comment>
    <comment ref="F38" authorId="4">
      <text>
        <r>
          <rPr>
            <b/>
            <sz val="9"/>
            <rFont val="宋体"/>
            <charset val="134"/>
          </rPr>
          <t>史香:</t>
        </r>
        <r>
          <rPr>
            <sz val="9"/>
            <rFont val="宋体"/>
            <charset val="134"/>
          </rPr>
          <t xml:space="preserve">
讲座1次+0.2;志愿时长20.78小时+4</t>
        </r>
      </text>
    </comment>
    <comment ref="O38" authorId="4">
      <text>
        <r>
          <rPr>
            <b/>
            <sz val="9"/>
            <rFont val="宋体"/>
            <charset val="134"/>
          </rPr>
          <t>史香:</t>
        </r>
        <r>
          <rPr>
            <sz val="9"/>
            <rFont val="宋体"/>
            <charset val="134"/>
          </rPr>
          <t xml:space="preserve">
浙江省互联网+创新创业大赛院级三等奖（项目成员）</t>
        </r>
      </text>
    </comment>
    <comment ref="T38" authorId="4">
      <text>
        <r>
          <rPr>
            <b/>
            <sz val="9"/>
            <rFont val="宋体"/>
            <charset val="134"/>
          </rPr>
          <t>史香:</t>
        </r>
        <r>
          <rPr>
            <sz val="9"/>
            <rFont val="宋体"/>
            <charset val="134"/>
          </rPr>
          <t xml:space="preserve">
时政知识竞赛，参与未获奖+0.5;心理学院第二十届“心理知识大比拼”，参与未获奖+0.5</t>
        </r>
      </text>
    </comment>
    <comment ref="F39" authorId="1">
      <text>
        <r>
          <rPr>
            <b/>
            <sz val="9"/>
            <rFont val="宋体"/>
            <charset val="134"/>
          </rPr>
          <t>xuanxuan:</t>
        </r>
        <r>
          <rPr>
            <sz val="9"/>
            <rFont val="宋体"/>
            <charset val="134"/>
          </rPr>
          <t xml:space="preserve">
文明寝室
志愿时长18.9h
生活委员（考核合格）
</t>
        </r>
      </text>
    </comment>
    <comment ref="T39" authorId="1">
      <text>
        <r>
          <rPr>
            <b/>
            <sz val="9"/>
            <rFont val="宋体"/>
            <charset val="134"/>
          </rPr>
          <t>xuanxuan:</t>
        </r>
        <r>
          <rPr>
            <sz val="9"/>
            <rFont val="宋体"/>
            <charset val="134"/>
          </rPr>
          <t xml:space="preserve">
心理学院第二十届“心理知识大比拼”，参与未获奖
心理学院简历设计大赛优胜奖
</t>
        </r>
      </text>
    </comment>
    <comment ref="F40" authorId="4">
      <text>
        <r>
          <rPr>
            <b/>
            <sz val="9"/>
            <rFont val="宋体"/>
            <charset val="134"/>
          </rPr>
          <t>史香:</t>
        </r>
        <r>
          <rPr>
            <sz val="9"/>
            <rFont val="宋体"/>
            <charset val="134"/>
          </rPr>
          <t xml:space="preserve">
院优秀学生党员+4;讲座（8次）+1.6;志愿者小时（20）+4</t>
        </r>
      </text>
    </comment>
    <comment ref="O40" authorId="4">
      <text>
        <r>
          <rPr>
            <b/>
            <sz val="9"/>
            <rFont val="宋体"/>
            <charset val="134"/>
          </rPr>
          <t>史香:</t>
        </r>
        <r>
          <rPr>
            <sz val="9"/>
            <rFont val="宋体"/>
            <charset val="134"/>
          </rPr>
          <t xml:space="preserve">
浙江师范大学心理学院课外学术科技活动第一期立项课题成员（未结题）</t>
        </r>
      </text>
    </comment>
    <comment ref="T40" authorId="4">
      <text>
        <r>
          <rPr>
            <b/>
            <sz val="9"/>
            <rFont val="宋体"/>
            <charset val="134"/>
          </rPr>
          <t>史香:</t>
        </r>
        <r>
          <rPr>
            <sz val="9"/>
            <rFont val="宋体"/>
            <charset val="134"/>
          </rPr>
          <t xml:space="preserve">
心理知识大比拼（三等奖）+1.5;时政知识竞赛（三等奖）+1.5</t>
        </r>
      </text>
    </comment>
    <comment ref="F41" authorId="0">
      <text>
        <r>
          <rPr>
            <b/>
            <sz val="10"/>
            <rFont val="宋体"/>
            <charset val="134"/>
          </rPr>
          <t>志愿时长（24.1小时）+4；
文明寝室+3；
讲座3次+0.6</t>
        </r>
      </text>
    </comment>
    <comment ref="T41" authorId="0">
      <text>
        <r>
          <rPr>
            <b/>
            <sz val="10"/>
            <rFont val="宋体"/>
            <charset val="134"/>
          </rPr>
          <t>人人学术报告优秀报告人+3；
心理学院心理知识大比拼（三等奖）团体减半+1.5；
校第十一届和谐寝室大赛优胜奖，团体减半+1.5；</t>
        </r>
      </text>
    </comment>
    <comment ref="F42" authorId="3">
      <text>
        <r>
          <rPr>
            <b/>
            <sz val="9"/>
            <rFont val="宋体"/>
            <charset val="134"/>
          </rPr>
          <t>包先瑞:</t>
        </r>
        <r>
          <rPr>
            <sz val="9"/>
            <rFont val="宋体"/>
            <charset val="134"/>
          </rPr>
          <t xml:space="preserve">
志愿时长15.21h
讲座1次
文明寝室
寝室长</t>
        </r>
      </text>
    </comment>
    <comment ref="O42" authorId="3">
      <text>
        <r>
          <rPr>
            <b/>
            <sz val="9"/>
            <rFont val="宋体"/>
            <charset val="134"/>
          </rPr>
          <t>包先瑞:</t>
        </r>
        <r>
          <rPr>
            <sz val="9"/>
            <rFont val="宋体"/>
            <charset val="134"/>
          </rPr>
          <t xml:space="preserve">
2023年度新苗人才计划项目结题，项目成员（校级结题）10/2*0.4/4=0.5</t>
        </r>
      </text>
    </comment>
    <comment ref="T42" authorId="3">
      <text>
        <r>
          <rPr>
            <b/>
            <sz val="9"/>
            <rFont val="宋体"/>
            <charset val="134"/>
          </rPr>
          <t>包先瑞:</t>
        </r>
        <r>
          <rPr>
            <sz val="9"/>
            <rFont val="宋体"/>
            <charset val="134"/>
          </rPr>
          <t xml:space="preserve">
人人学术报告优秀报告人</t>
        </r>
      </text>
    </comment>
    <comment ref="F43" authorId="2">
      <text>
        <r>
          <rPr>
            <b/>
            <sz val="9"/>
            <rFont val="宋体"/>
            <charset val="134"/>
          </rPr>
          <t>陈腾龙:</t>
        </r>
        <r>
          <rPr>
            <sz val="9"/>
            <rFont val="宋体"/>
            <charset val="134"/>
          </rPr>
          <t xml:space="preserve">
讲座2次
志愿时长16h
最美寝室</t>
        </r>
      </text>
    </comment>
    <comment ref="T43" authorId="2">
      <text>
        <r>
          <rPr>
            <b/>
            <sz val="9"/>
            <rFont val="宋体"/>
            <charset val="134"/>
          </rPr>
          <t>陈腾龙:</t>
        </r>
        <r>
          <rPr>
            <sz val="9"/>
            <rFont val="宋体"/>
            <charset val="134"/>
          </rPr>
          <t xml:space="preserve">
院简历设计大赛，三等奖
心理知识大比拼竞赛，参与
时政知识竞赛，参与</t>
        </r>
      </text>
    </comment>
    <comment ref="F44" authorId="0">
      <text>
        <r>
          <rPr>
            <b/>
            <sz val="10"/>
            <rFont val="宋体"/>
            <charset val="134"/>
          </rPr>
          <t>志愿时长（14.43小时）+2；
讲座2次+0.4；
文体委员（考核合格）+4；</t>
        </r>
      </text>
    </comment>
    <comment ref="T44" authorId="0">
      <text>
        <r>
          <rPr>
            <b/>
            <sz val="10"/>
            <rFont val="宋体"/>
            <charset val="134"/>
          </rPr>
          <t>心理学院简历设计大赛优胜奖+2；
“心向暖阳，沐光而行”微感动打卡活动优胜奖+3；</t>
        </r>
      </text>
    </comment>
    <comment ref="F45" authorId="2">
      <text>
        <r>
          <rPr>
            <b/>
            <sz val="9"/>
            <rFont val="宋体"/>
            <charset val="134"/>
          </rPr>
          <t>陈腾龙:</t>
        </r>
        <r>
          <rPr>
            <sz val="9"/>
            <rFont val="宋体"/>
            <charset val="134"/>
          </rPr>
          <t xml:space="preserve">
志愿时长19.5h
最美寝室
讲座2次</t>
        </r>
      </text>
    </comment>
    <comment ref="T45" authorId="2">
      <text>
        <r>
          <rPr>
            <b/>
            <sz val="9"/>
            <rFont val="宋体"/>
            <charset val="134"/>
          </rPr>
          <t>陈腾龙:</t>
        </r>
        <r>
          <rPr>
            <sz val="9"/>
            <rFont val="宋体"/>
            <charset val="134"/>
          </rPr>
          <t xml:space="preserve">
心理知识大比拼竞赛，参与
时政知识竞赛，参与
</t>
        </r>
      </text>
    </comment>
    <comment ref="F46" authorId="0">
      <text>
        <r>
          <rPr>
            <b/>
            <sz val="10"/>
            <rFont val="宋体"/>
            <charset val="134"/>
          </rPr>
          <t>志愿时长（24.29）+4；
讲座3次+0.6；
文明寝室+3；</t>
        </r>
      </text>
    </comment>
    <comment ref="T46" authorId="0">
      <text>
        <r>
          <rPr>
            <b/>
            <sz val="10"/>
            <rFont val="宋体"/>
            <charset val="134"/>
          </rPr>
          <t>心理学院心理知识大比拼（三等奖）团体减半+1.5；
校第十一届和谐寝室大赛优胜奖，团体减半+1.5；</t>
        </r>
      </text>
    </comment>
    <comment ref="F47" authorId="1">
      <text>
        <r>
          <rPr>
            <b/>
            <sz val="9"/>
            <rFont val="宋体"/>
            <charset val="134"/>
          </rPr>
          <t>xuanxuan:</t>
        </r>
        <r>
          <rPr>
            <sz val="9"/>
            <rFont val="宋体"/>
            <charset val="134"/>
          </rPr>
          <t xml:space="preserve">
讲座2次
志愿时长（34.03h）
文明寝室
</t>
        </r>
      </text>
    </comment>
    <comment ref="T47" authorId="1">
      <text>
        <r>
          <rPr>
            <b/>
            <sz val="9"/>
            <rFont val="宋体"/>
            <charset val="134"/>
          </rPr>
          <t>xuanxuan:</t>
        </r>
        <r>
          <rPr>
            <sz val="9"/>
            <rFont val="宋体"/>
            <charset val="134"/>
          </rPr>
          <t xml:space="preserve">
综合性比赛（2023心理学院简历设计大赛优胜奖）
</t>
        </r>
      </text>
    </comment>
    <comment ref="F48" authorId="3">
      <text>
        <r>
          <rPr>
            <b/>
            <sz val="9"/>
            <rFont val="宋体"/>
            <charset val="134"/>
          </rPr>
          <t>包先瑞:</t>
        </r>
        <r>
          <rPr>
            <sz val="9"/>
            <rFont val="宋体"/>
            <charset val="134"/>
          </rPr>
          <t xml:space="preserve">
志愿时长12.67h
寝室长
</t>
        </r>
      </text>
    </comment>
    <comment ref="O48" authorId="3">
      <text>
        <r>
          <rPr>
            <b/>
            <sz val="9"/>
            <rFont val="宋体"/>
            <charset val="134"/>
          </rPr>
          <t>包先瑞:</t>
        </r>
        <r>
          <rPr>
            <sz val="9"/>
            <rFont val="宋体"/>
            <charset val="134"/>
          </rPr>
          <t xml:space="preserve">
浙江师范大学心理学院课外学术科技活动第一期立项课题成员（未结题）</t>
        </r>
      </text>
    </comment>
    <comment ref="T48" authorId="3">
      <text>
        <r>
          <rPr>
            <b/>
            <sz val="9"/>
            <rFont val="宋体"/>
            <charset val="134"/>
          </rPr>
          <t>包先瑞:</t>
        </r>
        <r>
          <rPr>
            <sz val="9"/>
            <rFont val="宋体"/>
            <charset val="134"/>
          </rPr>
          <t xml:space="preserve">
人人学术报告优秀报告人
浙江师范大学心理学院第二届研究生时政知识竞赛三等奖</t>
        </r>
      </text>
    </comment>
    <comment ref="F49" authorId="5">
      <text>
        <r>
          <rPr>
            <b/>
            <sz val="9"/>
            <rFont val="宋体"/>
            <charset val="134"/>
          </rPr>
          <t>wangluyao:</t>
        </r>
        <r>
          <rPr>
            <sz val="9"/>
            <rFont val="宋体"/>
            <charset val="134"/>
          </rPr>
          <t xml:space="preserve">
志愿时长（19h）+4
文明寝室+3
讲座1次+0.2</t>
        </r>
      </text>
    </comment>
    <comment ref="F50" authorId="2">
      <text>
        <r>
          <rPr>
            <b/>
            <sz val="9"/>
            <rFont val="宋体"/>
            <charset val="134"/>
          </rPr>
          <t>陈腾龙:</t>
        </r>
        <r>
          <rPr>
            <sz val="9"/>
            <rFont val="宋体"/>
            <charset val="134"/>
          </rPr>
          <t xml:space="preserve">
志愿时长22h
文明寝室</t>
        </r>
      </text>
    </comment>
    <comment ref="F51" authorId="3">
      <text>
        <r>
          <rPr>
            <b/>
            <sz val="9"/>
            <rFont val="宋体"/>
            <charset val="134"/>
          </rPr>
          <t>包先瑞:</t>
        </r>
        <r>
          <rPr>
            <sz val="9"/>
            <rFont val="宋体"/>
            <charset val="134"/>
          </rPr>
          <t xml:space="preserve">
志愿时长17.21h
讲座1次
文明寝室</t>
        </r>
      </text>
    </comment>
    <comment ref="F52" authorId="0">
      <text>
        <r>
          <rPr>
            <b/>
            <sz val="10"/>
            <rFont val="宋体"/>
            <charset val="134"/>
          </rPr>
          <t>志愿时长（12.22）+1；
讲座2次+0.4；
文明寝室+3；</t>
        </r>
      </text>
    </comment>
    <comment ref="T52" authorId="0">
      <text>
        <r>
          <rPr>
            <b/>
            <sz val="10"/>
            <rFont val="宋体"/>
            <charset val="134"/>
          </rPr>
          <t>心理学院心理知识大比拼三等奖，团体减半+1.5；
校第十一届和谐寝室大赛优胜奖，团体减半+1.5；</t>
        </r>
      </text>
    </comment>
    <comment ref="F53" authorId="4">
      <text>
        <r>
          <rPr>
            <b/>
            <sz val="9"/>
            <rFont val="宋体"/>
            <charset val="134"/>
          </rPr>
          <t>史香:</t>
        </r>
        <r>
          <rPr>
            <sz val="9"/>
            <rFont val="宋体"/>
            <charset val="134"/>
          </rPr>
          <t xml:space="preserve">
讲座3次＋0.6;寝室长（考核称职）+2;志愿时长（21.17h）+4</t>
        </r>
      </text>
    </comment>
    <comment ref="F54" authorId="3">
      <text>
        <r>
          <rPr>
            <b/>
            <sz val="9"/>
            <rFont val="宋体"/>
            <charset val="134"/>
          </rPr>
          <t>包先瑞:</t>
        </r>
        <r>
          <rPr>
            <sz val="9"/>
            <rFont val="宋体"/>
            <charset val="134"/>
          </rPr>
          <t xml:space="preserve">
志愿者时长19.5h
</t>
        </r>
      </text>
    </comment>
    <comment ref="O54" authorId="3">
      <text>
        <r>
          <rPr>
            <b/>
            <sz val="9"/>
            <rFont val="宋体"/>
            <charset val="134"/>
          </rPr>
          <t>包先瑞:</t>
        </r>
        <r>
          <rPr>
            <sz val="9"/>
            <rFont val="宋体"/>
            <charset val="134"/>
          </rPr>
          <t xml:space="preserve">
浙江师范大学心理学院课外学术科技活动第一期立项课题成员（未结题）</t>
        </r>
      </text>
    </comment>
    <comment ref="T54" authorId="3">
      <text>
        <r>
          <rPr>
            <b/>
            <sz val="9"/>
            <rFont val="宋体"/>
            <charset val="134"/>
          </rPr>
          <t>包先瑞:</t>
        </r>
        <r>
          <rPr>
            <sz val="9"/>
            <rFont val="宋体"/>
            <charset val="134"/>
          </rPr>
          <t xml:space="preserve">
心理知识大比拼（院三等奖）</t>
        </r>
      </text>
    </comment>
    <comment ref="F55" authorId="3">
      <text>
        <r>
          <rPr>
            <b/>
            <sz val="9"/>
            <rFont val="宋体"/>
            <charset val="134"/>
          </rPr>
          <t>包先瑞:</t>
        </r>
        <r>
          <rPr>
            <sz val="9"/>
            <rFont val="宋体"/>
            <charset val="134"/>
          </rPr>
          <t xml:space="preserve">
志愿时长15.64h
讲座1次
文明寝室</t>
        </r>
      </text>
    </comment>
    <comment ref="F56" authorId="3">
      <text>
        <r>
          <rPr>
            <b/>
            <sz val="9"/>
            <rFont val="宋体"/>
            <charset val="134"/>
          </rPr>
          <t>包先瑞:</t>
        </r>
        <r>
          <rPr>
            <sz val="9"/>
            <rFont val="宋体"/>
            <charset val="134"/>
          </rPr>
          <t xml:space="preserve">
寝室长
文明寝室
志愿时长2h</t>
        </r>
      </text>
    </comment>
    <comment ref="O56" authorId="3">
      <text>
        <r>
          <rPr>
            <b/>
            <sz val="9"/>
            <rFont val="宋体"/>
            <charset val="134"/>
          </rPr>
          <t>包先瑞:</t>
        </r>
        <r>
          <rPr>
            <sz val="9"/>
            <rFont val="宋体"/>
            <charset val="134"/>
          </rPr>
          <t xml:space="preserve">
科研（学科竞赛： 2024年浙江省互联网+大学生创新创业比赛，排名4/6）</t>
        </r>
      </text>
    </comment>
    <comment ref="F57" authorId="1">
      <text>
        <r>
          <rPr>
            <b/>
            <sz val="9"/>
            <rFont val="宋体"/>
            <charset val="134"/>
          </rPr>
          <t>xuanxuan:</t>
        </r>
        <r>
          <rPr>
            <sz val="9"/>
            <rFont val="宋体"/>
            <charset val="134"/>
          </rPr>
          <t xml:space="preserve">
讲座5次
志愿时长（44.94）
</t>
        </r>
      </text>
    </comment>
    <comment ref="F58" authorId="1">
      <text>
        <r>
          <rPr>
            <b/>
            <sz val="9"/>
            <rFont val="宋体"/>
            <charset val="134"/>
          </rPr>
          <t>xuanxuan:</t>
        </r>
        <r>
          <rPr>
            <sz val="9"/>
            <rFont val="宋体"/>
            <charset val="134"/>
          </rPr>
          <t xml:space="preserve">
讲座3次
志愿时长（18.11）
</t>
        </r>
      </text>
    </comment>
    <comment ref="F59" authorId="4">
      <text>
        <r>
          <rPr>
            <b/>
            <sz val="9"/>
            <rFont val="宋体"/>
            <charset val="134"/>
          </rPr>
          <t>史香:</t>
        </r>
        <r>
          <rPr>
            <sz val="9"/>
            <rFont val="宋体"/>
            <charset val="134"/>
          </rPr>
          <t xml:space="preserve">
讲座1次+0.2；志愿者时长（19.05h）+4</t>
        </r>
      </text>
    </comment>
    <comment ref="F60" authorId="5">
      <text>
        <r>
          <rPr>
            <b/>
            <sz val="9"/>
            <rFont val="宋体"/>
            <charset val="134"/>
          </rPr>
          <t>wangluyao:</t>
        </r>
        <r>
          <rPr>
            <sz val="9"/>
            <rFont val="宋体"/>
            <charset val="134"/>
          </rPr>
          <t xml:space="preserve">
志愿时长（26.01h）+4</t>
        </r>
      </text>
    </comment>
    <comment ref="F61" authorId="5">
      <text>
        <r>
          <rPr>
            <b/>
            <sz val="9"/>
            <rFont val="宋体"/>
            <charset val="134"/>
          </rPr>
          <t>wangluyao:</t>
        </r>
        <r>
          <rPr>
            <sz val="9"/>
            <rFont val="宋体"/>
            <charset val="134"/>
          </rPr>
          <t xml:space="preserve">
志愿时长（16.5h）+3
</t>
        </r>
      </text>
    </comment>
    <comment ref="F62" authorId="4">
      <text>
        <r>
          <rPr>
            <b/>
            <sz val="9"/>
            <rFont val="宋体"/>
            <charset val="134"/>
          </rPr>
          <t>史香:</t>
        </r>
        <r>
          <rPr>
            <sz val="9"/>
            <rFont val="宋体"/>
            <charset val="134"/>
          </rPr>
          <t xml:space="preserve">
志愿时长（14小时）+2；讲座3次+0.6</t>
        </r>
      </text>
    </comment>
    <comment ref="F63" authorId="5">
      <text>
        <r>
          <rPr>
            <b/>
            <sz val="9"/>
            <rFont val="宋体"/>
            <charset val="134"/>
          </rPr>
          <t>wangluyao:</t>
        </r>
        <r>
          <rPr>
            <sz val="9"/>
            <rFont val="宋体"/>
            <charset val="134"/>
          </rPr>
          <t xml:space="preserve">
讲座2次+0.4
文明寝室+3
志愿时长（7h）-1</t>
        </r>
      </text>
    </comment>
    <comment ref="F64" authorId="1">
      <text>
        <r>
          <rPr>
            <b/>
            <sz val="9"/>
            <rFont val="宋体"/>
            <charset val="134"/>
          </rPr>
          <t>xuanxuan:</t>
        </r>
        <r>
          <rPr>
            <sz val="9"/>
            <rFont val="宋体"/>
            <charset val="134"/>
          </rPr>
          <t xml:space="preserve">
寝室长
讲座1次</t>
        </r>
      </text>
    </comment>
    <comment ref="F65" authorId="5">
      <text>
        <r>
          <rPr>
            <b/>
            <sz val="9"/>
            <rFont val="宋体"/>
            <charset val="134"/>
          </rPr>
          <t>wangluyao:</t>
        </r>
        <r>
          <rPr>
            <sz val="9"/>
            <rFont val="宋体"/>
            <charset val="134"/>
          </rPr>
          <t xml:space="preserve">
志愿时长（9.82h）-1
寝室长+2</t>
        </r>
      </text>
    </comment>
    <comment ref="F66" authorId="1">
      <text>
        <r>
          <rPr>
            <b/>
            <sz val="9"/>
            <rFont val="宋体"/>
            <charset val="134"/>
          </rPr>
          <t>xuanxuan:</t>
        </r>
        <r>
          <rPr>
            <sz val="9"/>
            <rFont val="宋体"/>
            <charset val="134"/>
          </rPr>
          <t xml:space="preserve">
讲座1次
</t>
        </r>
      </text>
    </comment>
    <comment ref="F67" authorId="5">
      <text>
        <r>
          <rPr>
            <b/>
            <sz val="9"/>
            <rFont val="宋体"/>
            <charset val="134"/>
          </rPr>
          <t>wangluyao:</t>
        </r>
        <r>
          <rPr>
            <sz val="9"/>
            <rFont val="宋体"/>
            <charset val="134"/>
          </rPr>
          <t xml:space="preserve">
志愿时长（3h）-2
寝室长+2</t>
        </r>
      </text>
    </comment>
    <comment ref="F68" authorId="3">
      <text>
        <r>
          <rPr>
            <b/>
            <sz val="9"/>
            <rFont val="宋体"/>
            <charset val="134"/>
          </rPr>
          <t>包先瑞:</t>
        </r>
        <r>
          <rPr>
            <sz val="9"/>
            <rFont val="宋体"/>
            <charset val="134"/>
          </rPr>
          <t xml:space="preserve">
寝室长
志愿时长0h</t>
        </r>
      </text>
    </comment>
    <comment ref="F69" authorId="2">
      <text>
        <r>
          <rPr>
            <b/>
            <sz val="9"/>
            <rFont val="宋体"/>
            <charset val="134"/>
          </rPr>
          <t>陈腾龙:</t>
        </r>
        <r>
          <rPr>
            <sz val="9"/>
            <rFont val="宋体"/>
            <charset val="134"/>
          </rPr>
          <t xml:space="preserve">
寝室长
讲座1次
安全检查通报宿舍成员
志愿时长4h</t>
        </r>
      </text>
    </comment>
    <comment ref="F70" authorId="5">
      <text>
        <r>
          <rPr>
            <b/>
            <sz val="9"/>
            <rFont val="宋体"/>
            <charset val="134"/>
          </rPr>
          <t>wangluyao:</t>
        </r>
        <r>
          <rPr>
            <sz val="9"/>
            <rFont val="宋体"/>
            <charset val="134"/>
          </rPr>
          <t xml:space="preserve">
志愿时长（7h）-1</t>
        </r>
      </text>
    </comment>
    <comment ref="F71" authorId="5">
      <text>
        <r>
          <rPr>
            <b/>
            <sz val="9"/>
            <rFont val="宋体"/>
            <charset val="134"/>
          </rPr>
          <t>wangluyao:</t>
        </r>
        <r>
          <rPr>
            <sz val="9"/>
            <rFont val="宋体"/>
            <charset val="134"/>
          </rPr>
          <t xml:space="preserve">
志愿时长（2h）-2
讲座1次+0.2</t>
        </r>
      </text>
    </comment>
    <comment ref="F72" authorId="3">
      <text>
        <r>
          <rPr>
            <b/>
            <sz val="9"/>
            <rFont val="宋体"/>
            <charset val="134"/>
          </rPr>
          <t>包先瑞:</t>
        </r>
        <r>
          <rPr>
            <sz val="9"/>
            <rFont val="宋体"/>
            <charset val="134"/>
          </rPr>
          <t xml:space="preserve">
志愿时长3.75h</t>
        </r>
      </text>
    </comment>
    <comment ref="F73" authorId="4">
      <text>
        <r>
          <rPr>
            <b/>
            <sz val="9"/>
            <rFont val="宋体"/>
            <charset val="134"/>
          </rPr>
          <t>史香:</t>
        </r>
        <r>
          <rPr>
            <sz val="9"/>
            <rFont val="宋体"/>
            <charset val="134"/>
          </rPr>
          <t xml:space="preserve">
志愿服务0h-2；讲座1次+0.2；寝室整改-6</t>
        </r>
      </text>
    </comment>
    <comment ref="F74" authorId="4">
      <text>
        <r>
          <rPr>
            <b/>
            <sz val="9"/>
            <rFont val="宋体"/>
            <charset val="134"/>
          </rPr>
          <t>史香:</t>
        </r>
        <r>
          <rPr>
            <sz val="9"/>
            <rFont val="宋体"/>
            <charset val="134"/>
          </rPr>
          <t xml:space="preserve">
志愿0h-2;讲座次数1次+0.2；寝室整改-10</t>
        </r>
      </text>
    </comment>
    <comment ref="F75" authorId="2">
      <text>
        <r>
          <rPr>
            <b/>
            <sz val="9"/>
            <rFont val="宋体"/>
            <charset val="134"/>
          </rPr>
          <t>陈腾龙:</t>
        </r>
        <r>
          <rPr>
            <sz val="9"/>
            <rFont val="宋体"/>
            <charset val="134"/>
          </rPr>
          <t xml:space="preserve">
志愿时长0h</t>
        </r>
      </text>
    </comment>
  </commentList>
</comments>
</file>

<file path=xl/comments2.xml><?xml version="1.0" encoding="utf-8"?>
<comments xmlns="http://schemas.openxmlformats.org/spreadsheetml/2006/main">
  <authors>
    <author>Microsoft Office User</author>
    <author>张东东</author>
    <author>Unknown User</author>
    <author>Patricia Peng</author>
    <author>80978</author>
    <author>wangy</author>
    <author>oneday</author>
    <author>Evenn LU 鲁怡雯</author>
    <author>你奏凯</author>
    <author>ZZhai</author>
    <author>DELL</author>
    <author>asus</author>
  </authors>
  <commentList>
    <comment ref="F6" authorId="0">
      <text>
        <r>
          <rPr>
            <b/>
            <sz val="10"/>
            <color rgb="FF000000"/>
            <rFont val="Microsoft YaHei UI"/>
            <charset val="134"/>
          </rPr>
          <t>Microsoft Office User:</t>
        </r>
        <r>
          <rPr>
            <sz val="10"/>
            <color rgb="FF000000"/>
            <rFont val="Microsoft YaHei UI"/>
            <charset val="134"/>
          </rPr>
          <t xml:space="preserve">
志愿时长+4
讲座分+0.4
院级优秀学生党员+4
</t>
        </r>
      </text>
    </comment>
    <comment ref="O6" authorId="0">
      <text>
        <r>
          <rPr>
            <b/>
            <sz val="10"/>
            <color rgb="FF000000"/>
            <rFont val="Microsoft YaHei UI"/>
            <charset val="134"/>
          </rPr>
          <t xml:space="preserve">Microsoft Office User:
</t>
        </r>
        <r>
          <rPr>
            <sz val="10"/>
            <color rgb="FF000000"/>
            <rFont val="Microsoft YaHei UI"/>
            <charset val="134"/>
          </rPr>
          <t>权威期刊A+60</t>
        </r>
      </text>
    </comment>
    <comment ref="F7" authorId="1">
      <text>
        <r>
          <rPr>
            <sz val="9"/>
            <color rgb="FF000000"/>
            <rFont val="宋体"/>
            <charset val="134"/>
          </rPr>
          <t>党员先锋岗先进个人+4，校级志愿行动先进个人+8，学生工作党家部长考核称职+6，讲座1次+0.2，研究生文明寝室+3，优秀学生党员+4，志愿时长83.53+4；</t>
        </r>
      </text>
    </comment>
    <comment ref="O7" authorId="1">
      <text>
        <r>
          <rPr>
            <b/>
            <sz val="9"/>
            <color indexed="8"/>
            <rFont val="宋体"/>
            <charset val="134"/>
          </rPr>
          <t>科研项目立项+结题+9，论文+5，实践技能大赛+12</t>
        </r>
      </text>
    </comment>
    <comment ref="T7" authorId="1">
      <text>
        <r>
          <rPr>
            <sz val="9"/>
            <color rgb="FF000000"/>
            <rFont val="宋体"/>
            <charset val="134"/>
          </rPr>
          <t>简历设计大赛+5
书画摄影大赛+4
心理辅导课+4
科普视频大赛+5</t>
        </r>
      </text>
    </comment>
    <comment ref="F8" authorId="2">
      <text>
        <r>
          <rPr>
            <b/>
            <sz val="9"/>
            <rFont val="宋体"/>
            <charset val="134"/>
          </rPr>
          <t>梁梁梁SH:</t>
        </r>
        <r>
          <rPr>
            <sz val="9"/>
            <rFont val="宋体"/>
            <charset val="134"/>
          </rPr>
          <t xml:space="preserve">
1.志愿服务（23.22小时）+4
2.荣誉加分（最美寝室）+5 
</t>
        </r>
      </text>
    </comment>
    <comment ref="O8" authorId="2">
      <text>
        <r>
          <rPr>
            <b/>
            <sz val="9"/>
            <color rgb="FF000000"/>
            <rFont val="宋体"/>
            <charset val="134"/>
          </rPr>
          <t>梁梁梁SH:</t>
        </r>
        <r>
          <rPr>
            <sz val="9"/>
            <color rgb="FF000000"/>
            <rFont val="宋体"/>
            <charset val="134"/>
          </rPr>
          <t xml:space="preserve">
1.学科竞赛(国才杯全国大学生外语能力-阅读校赛二等奖）+7
2.学科竞赛（心理专业实践技能大赛心理科普短视频一等奖）＋18
3、学科竞赛（浙江省互联网+大学生创新创业比赛）＋0.36
</t>
        </r>
      </text>
    </comment>
    <comment ref="T8" authorId="2">
      <text>
        <r>
          <rPr>
            <b/>
            <sz val="9"/>
            <rFont val="宋体"/>
            <charset val="134"/>
          </rPr>
          <t>梁梁梁SH:</t>
        </r>
        <r>
          <rPr>
            <sz val="9"/>
            <rFont val="宋体"/>
            <charset val="134"/>
          </rPr>
          <t xml:space="preserve">
1.综合性比赛（心理赋能科普论文大赛二等奖）+7
2.综合性比赛（心理辅导课教学设计院三等奖）+3
3、综合性比赛（简历设计大赛院三等奖）+3
</t>
        </r>
      </text>
    </comment>
    <comment ref="F9" authorId="3">
      <text>
        <r>
          <rPr>
            <b/>
            <sz val="9"/>
            <rFont val="宋体"/>
            <charset val="134"/>
          </rPr>
          <t>Patricia Peng:</t>
        </r>
        <r>
          <rPr>
            <sz val="9"/>
            <rFont val="宋体"/>
            <charset val="134"/>
          </rPr>
          <t xml:space="preserve">
志愿服务+4
文明寝室+3
讲座+0.2
B类学生干部+6</t>
        </r>
      </text>
    </comment>
    <comment ref="O9" authorId="3">
      <text>
        <r>
          <rPr>
            <b/>
            <sz val="9"/>
            <color rgb="FF000000"/>
            <rFont val="宋体"/>
            <charset val="134"/>
          </rPr>
          <t>Patricia Peng:</t>
        </r>
        <r>
          <rPr>
            <sz val="9"/>
            <color rgb="FF000000"/>
            <rFont val="宋体"/>
            <charset val="134"/>
          </rPr>
          <t xml:space="preserve">
一级期刊导一学生二作</t>
        </r>
      </text>
    </comment>
    <comment ref="T9" authorId="3">
      <text>
        <r>
          <rPr>
            <b/>
            <sz val="9"/>
            <rFont val="宋体"/>
            <charset val="134"/>
          </rPr>
          <t>Patricia Peng:</t>
        </r>
        <r>
          <rPr>
            <sz val="9"/>
            <rFont val="宋体"/>
            <charset val="134"/>
          </rPr>
          <t xml:space="preserve">
院心理辅导教学设计一等奖+5
院简历大赛一等奖+5</t>
        </r>
      </text>
    </comment>
    <comment ref="F10" authorId="2">
      <text>
        <r>
          <rPr>
            <b/>
            <sz val="9"/>
            <color rgb="FF000000"/>
            <rFont val="宋体"/>
            <charset val="134"/>
          </rPr>
          <t>啦啦  啦:</t>
        </r>
        <r>
          <rPr>
            <sz val="9"/>
            <color rgb="FF000000"/>
            <rFont val="宋体"/>
            <charset val="134"/>
          </rPr>
          <t xml:space="preserve">
1.志愿服务（46.39小时）+4
2.荣誉称号（院优秀党员、院优秀党建工作者、校优秀团干、党员先锋岗先进个人）+4＋4＋8＋4
3.学术讲座7次＋1.4
4.学生工作（党家综合实践部长考核合格）＋6</t>
        </r>
      </text>
    </comment>
    <comment ref="O10" authorId="2">
      <text>
        <r>
          <rPr>
            <b/>
            <sz val="9"/>
            <rFont val="宋体"/>
            <charset val="134"/>
          </rPr>
          <t>啦啦  啦:</t>
        </r>
        <r>
          <rPr>
            <sz val="9"/>
            <rFont val="宋体"/>
            <charset val="134"/>
          </rPr>
          <t xml:space="preserve">
1.学科竞赛（心理专业实践技能大赛心理咨询面谈技术三等奖）＋12
2.科研项目（院级课题立项）＋0.25</t>
        </r>
      </text>
    </comment>
    <comment ref="T10" authorId="2">
      <text>
        <r>
          <rPr>
            <b/>
            <sz val="9"/>
            <rFont val="宋体"/>
            <charset val="134"/>
          </rPr>
          <t>啦啦  啦:</t>
        </r>
        <r>
          <rPr>
            <sz val="9"/>
            <rFont val="宋体"/>
            <charset val="134"/>
          </rPr>
          <t xml:space="preserve">
1.党史知识竞赛院二等奖＋2
2.简历设计大赛院三等奖＋3
3.心理辅导课教学设计赛参与分＋0.5
4.校摄影比赛参与分＋0.5
</t>
        </r>
      </text>
    </comment>
    <comment ref="F11" authorId="1">
      <text>
        <r>
          <rPr>
            <b/>
            <sz val="9"/>
            <rFont val="宋体"/>
            <charset val="134"/>
          </rPr>
          <t>志愿时长28.11小时 ＋4
学生工作（党支部委员合格）＋4
荣誉称号（党员先锋岗先进个人）+4
文明寝室成员+3
讲座+0.4</t>
        </r>
      </text>
    </comment>
    <comment ref="O11" authorId="1">
      <text>
        <r>
          <rPr>
            <b/>
            <sz val="9"/>
            <rFont val="宋体"/>
            <charset val="134"/>
          </rPr>
          <t>智育：
一级期刊 一作 +20</t>
        </r>
      </text>
    </comment>
    <comment ref="F12" authorId="4">
      <text>
        <r>
          <rPr>
            <sz val="9"/>
            <color rgb="FF000000"/>
            <rFont val="宋体"/>
            <charset val="134"/>
          </rPr>
          <t>+2 学生工作（寝室长）
+4 志愿服务（21.5小时）
+3 院级文明寝室
+0.4 学院讲座2次</t>
        </r>
      </text>
    </comment>
    <comment ref="O12" authorId="4">
      <text>
        <r>
          <rPr>
            <sz val="9"/>
            <color rgb="FF000000"/>
            <rFont val="宋体"/>
            <charset val="134"/>
          </rPr>
          <t>+2.25 互联网+竞赛院三等奖成员
+1.125 互联网+竞赛院三等奖成员
+12 全国应用心理专业学位研究生实践技能大赛，三等奖
+4 职业生涯规划大赛，院二等奖</t>
        </r>
      </text>
    </comment>
    <comment ref="T12" authorId="4">
      <text>
        <r>
          <rPr>
            <sz val="9"/>
            <rFont val="宋体"/>
            <charset val="134"/>
          </rPr>
          <t>+3 院简历设计大赛，三等奖
+4 院辅导课设计大赛，二等奖</t>
        </r>
      </text>
    </comment>
    <comment ref="F13" authorId="5">
      <text>
        <r>
          <rPr>
            <b/>
            <sz val="9"/>
            <rFont val="宋体"/>
            <charset val="134"/>
          </rPr>
          <t>wangy:</t>
        </r>
        <r>
          <rPr>
            <sz val="9"/>
            <rFont val="宋体"/>
            <charset val="134"/>
          </rPr>
          <t xml:space="preserve">
志愿时长1</t>
        </r>
      </text>
    </comment>
    <comment ref="O13" authorId="5">
      <text>
        <r>
          <rPr>
            <b/>
            <sz val="9"/>
            <rFont val="宋体"/>
            <charset val="134"/>
          </rPr>
          <t>wangy:</t>
        </r>
        <r>
          <rPr>
            <sz val="9"/>
            <rFont val="宋体"/>
            <charset val="134"/>
          </rPr>
          <t xml:space="preserve">
一级期刊导师一作学生二作</t>
        </r>
      </text>
    </comment>
    <comment ref="F14" authorId="6">
      <text>
        <r>
          <rPr>
            <b/>
            <sz val="9"/>
            <color rgb="FF000000"/>
            <rFont val="宋体"/>
            <charset val="134"/>
          </rPr>
          <t>oneday:
1.荣誉称号-院级优秀团干：+4分</t>
        </r>
        <r>
          <rPr>
            <sz val="9"/>
            <color rgb="FF000000"/>
            <rFont val="宋体"/>
            <charset val="134"/>
          </rPr>
          <t xml:space="preserve">
2.</t>
        </r>
        <r>
          <rPr>
            <b/>
            <sz val="9"/>
            <color rgb="FF000000"/>
            <rFont val="宋体"/>
            <charset val="134"/>
          </rPr>
          <t>学生工作表现-院级研会主席团考核合格：+8分
3.志愿服务28h：+4分
4.讲座3次：+0.6</t>
        </r>
      </text>
    </comment>
    <comment ref="O14" authorId="6">
      <text>
        <r>
          <rPr>
            <b/>
            <sz val="9"/>
            <color rgb="FF000000"/>
            <rFont val="宋体"/>
            <charset val="134"/>
          </rPr>
          <t>oneday:</t>
        </r>
        <r>
          <rPr>
            <sz val="9"/>
            <color rgb="FF000000"/>
            <rFont val="宋体"/>
            <charset val="134"/>
          </rPr>
          <t xml:space="preserve">
1.科研（创新创业大赛院级三等奖，负责人）+2.7分；
2.科研（院课题立项+结题，负责人）+3分；</t>
        </r>
      </text>
    </comment>
    <comment ref="T14" authorId="6">
      <text>
        <r>
          <rPr>
            <b/>
            <sz val="9"/>
            <rFont val="宋体"/>
            <charset val="134"/>
          </rPr>
          <t>oneday:</t>
        </r>
        <r>
          <rPr>
            <sz val="9"/>
            <rFont val="宋体"/>
            <charset val="134"/>
          </rPr>
          <t xml:space="preserve">
综合性比赛国家级二等（综合性比赛团队获奖项目不区分是否为负责人，所有成员均参照个人获奖减半加分）35/2=17.5
</t>
        </r>
      </text>
    </comment>
    <comment ref="F15" authorId="4">
      <text>
        <r>
          <rPr>
            <sz val="9"/>
            <color rgb="FF000000"/>
            <rFont val="宋体"/>
            <charset val="134"/>
          </rPr>
          <t>+8 研会主席团，合格
+4 优秀团员
+5 最美宿舍
+4 志愿时长152.9h
+8 校级先进个人志愿者
+4 支教团校级志愿者行动先进集体</t>
        </r>
      </text>
    </comment>
    <comment ref="O15" authorId="4">
      <text>
        <r>
          <rPr>
            <sz val="9"/>
            <color rgb="FF000000"/>
            <rFont val="宋体"/>
            <charset val="134"/>
          </rPr>
          <t>院级三等奖互联网+负责人</t>
        </r>
      </text>
    </comment>
    <comment ref="T15" authorId="4">
      <text>
        <r>
          <rPr>
            <sz val="9"/>
            <color rgb="FF000000"/>
            <rFont val="宋体"/>
            <charset val="134"/>
          </rPr>
          <t>+3 大学生志愿者暑期社会实践活动优秀个人
+1.5 暑期社会实践活动优秀团队</t>
        </r>
      </text>
    </comment>
    <comment ref="F16" authorId="7">
      <text>
        <r>
          <rPr>
            <b/>
            <sz val="9"/>
            <rFont val="宋体"/>
            <charset val="134"/>
          </rPr>
          <t>Evenn LU 鲁怡雯:</t>
        </r>
        <r>
          <rPr>
            <sz val="9"/>
            <rFont val="宋体"/>
            <charset val="134"/>
          </rPr>
          <t xml:space="preserve">
1.优秀共青团员（院级）,+4
2.文明寝室,+3
3.志愿服务（31小时）,+4
4.学生工作：副团支书（C类合格）,+4</t>
        </r>
      </text>
    </comment>
    <comment ref="O16" authorId="7">
      <text>
        <r>
          <rPr>
            <b/>
            <sz val="9"/>
            <color rgb="FF000000"/>
            <rFont val="宋体"/>
            <charset val="134"/>
          </rPr>
          <t>Evenn LU 鲁怡雯:</t>
        </r>
        <r>
          <rPr>
            <sz val="9"/>
            <color rgb="FF000000"/>
            <rFont val="宋体"/>
            <charset val="134"/>
          </rPr>
          <t xml:space="preserve">
2.学科竞赛：互联网+创新创业大赛院三等奖）,+2.7
3.学科竞赛：互联网+创新创业大赛院二等奖）,+3.6</t>
        </r>
      </text>
    </comment>
    <comment ref="T16" authorId="7">
      <text>
        <r>
          <rPr>
            <b/>
            <sz val="9"/>
            <color rgb="FF000000"/>
            <rFont val="宋体"/>
            <charset val="134"/>
          </rPr>
          <t>Evenn LU 鲁怡雯:</t>
        </r>
        <r>
          <rPr>
            <sz val="9"/>
            <color rgb="FF000000"/>
            <rFont val="宋体"/>
            <charset val="134"/>
          </rPr>
          <t xml:space="preserve">
1.“心理赋能”科普论文大赛优胜奖（校级）,+3
2.院级教学设计大赛三等奖）,+3
</t>
        </r>
      </text>
    </comment>
    <comment ref="F17" authorId="0">
      <text>
        <r>
          <rPr>
            <b/>
            <sz val="10"/>
            <color rgb="FF000000"/>
            <rFont val="Microsoft YaHei UI"/>
            <charset val="134"/>
          </rPr>
          <t>Microsoft Office User:</t>
        </r>
        <r>
          <rPr>
            <sz val="10"/>
            <color rgb="FF000000"/>
            <rFont val="Microsoft YaHei UI"/>
            <charset val="134"/>
          </rPr>
          <t xml:space="preserve">
院级优秀学生党员 4分 
寝室长2分
 志愿服务4分 
讲座分 0.8 </t>
        </r>
      </text>
    </comment>
    <comment ref="O17" authorId="0">
      <text>
        <r>
          <rPr>
            <b/>
            <sz val="10"/>
            <color rgb="FF000000"/>
            <rFont val="Microsoft YaHei UI"/>
            <charset val="134"/>
          </rPr>
          <t>Microsoft Office User:</t>
        </r>
        <r>
          <rPr>
            <sz val="10"/>
            <color rgb="FF000000"/>
            <rFont val="Microsoft YaHei UI"/>
            <charset val="134"/>
          </rPr>
          <t xml:space="preserve">
志愿服务比赛省优5✖️ 0.6=3分
互联网+省金 25*0.5*1.5/8=2.34375 分 
挑战杯校二 7*0.5x1.5/4=1.3125</t>
        </r>
      </text>
    </comment>
    <comment ref="T17" authorId="0">
      <text>
        <r>
          <rPr>
            <b/>
            <sz val="10"/>
            <color rgb="FF000000"/>
            <rFont val="Microsoft YaHei UI"/>
            <charset val="134"/>
          </rPr>
          <t>Microsoft Office User:</t>
        </r>
        <r>
          <rPr>
            <sz val="10"/>
            <color rgb="FF000000"/>
            <rFont val="Microsoft YaHei UI"/>
            <charset val="134"/>
          </rPr>
          <t xml:space="preserve">
党史知识竞赛院二等 2分
;辅导课教案大赛院优胜 2分</t>
        </r>
      </text>
    </comment>
    <comment ref="F18" authorId="8">
      <text>
        <r>
          <rPr>
            <b/>
            <sz val="9"/>
            <rFont val="宋体"/>
            <charset val="134"/>
          </rPr>
          <t>你奏凯:</t>
        </r>
        <r>
          <rPr>
            <sz val="9"/>
            <rFont val="宋体"/>
            <charset val="134"/>
          </rPr>
          <t xml:space="preserve">
志愿服务（39小时）
应用心理专业型硕士研究生第一党支部宣传文员（合格）
最美寝室荣誉证明
党员先锋岗先进个人
集体活动（学术讲座4次）</t>
        </r>
      </text>
    </comment>
    <comment ref="O18" authorId="8">
      <text>
        <r>
          <rPr>
            <b/>
            <sz val="9"/>
            <rFont val="宋体"/>
            <charset val="134"/>
          </rPr>
          <t>你奏凯:</t>
        </r>
        <r>
          <rPr>
            <sz val="9"/>
            <rFont val="宋体"/>
            <charset val="134"/>
          </rPr>
          <t xml:space="preserve">
大学生创新大赛（负责人，院三等奖）</t>
        </r>
      </text>
    </comment>
    <comment ref="T18" authorId="8">
      <text>
        <r>
          <rPr>
            <b/>
            <sz val="9"/>
            <rFont val="宋体"/>
            <charset val="134"/>
          </rPr>
          <t>你奏凯:</t>
        </r>
        <r>
          <rPr>
            <sz val="9"/>
            <rFont val="宋体"/>
            <charset val="134"/>
          </rPr>
          <t xml:space="preserve">
党史知识竞赛（优胜奖）
心理学院简历设计大赛（二等奖）
心理学院心理辅导课教学设计大赛（三等奖）
心理学院微团课大赛（三等奖）</t>
        </r>
      </text>
    </comment>
    <comment ref="F19" authorId="2">
      <text>
        <r>
          <rPr>
            <b/>
            <sz val="9"/>
            <rFont val="宋体"/>
            <charset val="134"/>
          </rPr>
          <t>啦啦  啦:</t>
        </r>
        <r>
          <rPr>
            <sz val="9"/>
            <rFont val="宋体"/>
            <charset val="134"/>
          </rPr>
          <t xml:space="preserve">
1.志愿服务（59小时）+4
2.研会办公室负责人优秀＋9
3.学术讲座5次＋1
4.文明寝室＋3</t>
        </r>
      </text>
    </comment>
    <comment ref="O19" authorId="2">
      <text>
        <r>
          <rPr>
            <b/>
            <sz val="9"/>
            <rFont val="宋体"/>
            <charset val="134"/>
          </rPr>
          <t>啦啦  啦:</t>
        </r>
        <r>
          <rPr>
            <sz val="9"/>
            <rFont val="宋体"/>
            <charset val="134"/>
          </rPr>
          <t xml:space="preserve">
1.互联网+院三负责人＋2.7
</t>
        </r>
      </text>
    </comment>
    <comment ref="T19" authorId="2">
      <text>
        <r>
          <rPr>
            <b/>
            <sz val="9"/>
            <rFont val="宋体"/>
            <charset val="134"/>
          </rPr>
          <t>啦啦  啦:</t>
        </r>
        <r>
          <rPr>
            <sz val="9"/>
            <rFont val="宋体"/>
            <charset val="134"/>
          </rPr>
          <t xml:space="preserve">
1.时政知识竞赛二等奖＋2
2.心理知识大比拼二等奖＋2
</t>
        </r>
      </text>
    </comment>
    <comment ref="F20" authorId="9">
      <text>
        <r>
          <rPr>
            <b/>
            <sz val="9"/>
            <color rgb="FF000000"/>
            <rFont val="宋体"/>
            <charset val="134"/>
          </rPr>
          <t>ZZhai:</t>
        </r>
        <r>
          <rPr>
            <sz val="9"/>
            <color rgb="FF000000"/>
            <rFont val="宋体"/>
            <charset val="134"/>
          </rPr>
          <t xml:space="preserve">
最美寝室+5
党员先锋岗先进个人（院级）+4
学生工作（心理学院党员之家党建活动中心组长合格B）+6
志愿时长：20.2小时+4
参与讲座2次（尖峰76、党史知识竞赛）+0.4</t>
        </r>
      </text>
    </comment>
    <comment ref="T20" authorId="9">
      <text>
        <r>
          <rPr>
            <b/>
            <sz val="9"/>
            <color rgb="FF000000"/>
            <rFont val="宋体"/>
            <charset val="134"/>
          </rPr>
          <t>ZZhai:</t>
        </r>
        <r>
          <rPr>
            <sz val="9"/>
            <color rgb="FF000000"/>
            <rFont val="宋体"/>
            <charset val="134"/>
          </rPr>
          <t xml:space="preserve">
（综合性比赛）-心理学院简历设计一等奖+5
（综合性比赛）-心理学院党史知识竞赛优胜奖+2</t>
        </r>
      </text>
    </comment>
    <comment ref="F21" authorId="6">
      <text>
        <r>
          <rPr>
            <b/>
            <sz val="9"/>
            <rFont val="宋体"/>
            <charset val="134"/>
          </rPr>
          <t xml:space="preserve">oneday:
</t>
        </r>
        <r>
          <rPr>
            <sz val="9"/>
            <rFont val="宋体"/>
            <charset val="134"/>
          </rPr>
          <t>院级荣誉称号+4；
学生工作表现团支书考核优秀+9；
志愿时+4；
讲座+0.4；</t>
        </r>
      </text>
    </comment>
    <comment ref="O21" authorId="6">
      <text>
        <r>
          <rPr>
            <b/>
            <sz val="9"/>
            <rFont val="宋体"/>
            <charset val="134"/>
          </rPr>
          <t>oneday:</t>
        </r>
        <r>
          <rPr>
            <sz val="9"/>
            <rFont val="宋体"/>
            <charset val="134"/>
          </rPr>
          <t xml:space="preserve">
中国国际大学生创新创业省赛，报名项目按院级三等算加1.13（3*0.5*1.5/2=1.13）
</t>
        </r>
      </text>
    </comment>
    <comment ref="F22" authorId="8">
      <text>
        <r>
          <rPr>
            <b/>
            <sz val="9"/>
            <rFont val="宋体"/>
            <charset val="134"/>
          </rPr>
          <t>你奏凯:</t>
        </r>
        <r>
          <rPr>
            <sz val="9"/>
            <rFont val="宋体"/>
            <charset val="134"/>
          </rPr>
          <t xml:space="preserve">
志愿服务（16小时）
讲座（2次）
2023-2024学年研究生文明寝室
</t>
        </r>
      </text>
    </comment>
    <comment ref="O22" authorId="8">
      <text>
        <r>
          <rPr>
            <b/>
            <sz val="9"/>
            <rFont val="宋体"/>
            <charset val="134"/>
          </rPr>
          <t>你奏凯:</t>
        </r>
        <r>
          <rPr>
            <sz val="9"/>
            <rFont val="宋体"/>
            <charset val="134"/>
          </rPr>
          <t xml:space="preserve">
互联网+（核心成员，院三等奖）
互联网+（一般成员，院三等奖）
2023年全国应用心理专业学位研究生实践技能大赛（成员，三等奖）</t>
        </r>
      </text>
    </comment>
    <comment ref="T22" authorId="8">
      <text>
        <r>
          <rPr>
            <b/>
            <sz val="9"/>
            <rFont val="宋体"/>
            <charset val="134"/>
          </rPr>
          <t>你奏凯:</t>
        </r>
        <r>
          <rPr>
            <sz val="9"/>
            <rFont val="宋体"/>
            <charset val="134"/>
          </rPr>
          <t xml:space="preserve">
2023年心理辅导课教学设计大赛（院三等奖）</t>
        </r>
      </text>
    </comment>
    <comment ref="F23" authorId="10">
      <text>
        <r>
          <rPr>
            <b/>
            <sz val="9"/>
            <color rgb="FF000000"/>
            <rFont val="宋体"/>
            <charset val="134"/>
          </rPr>
          <t>DELL:</t>
        </r>
        <r>
          <rPr>
            <sz val="9"/>
            <color rgb="FF000000"/>
            <rFont val="宋体"/>
            <charset val="134"/>
          </rPr>
          <t xml:space="preserve">
讲座1次 +0.2
志愿者行动先进个人（院级荣誉称号）+4
文明寝室成员 +3
文体生活组负责人（考核优秀） +9
志愿时长 53.01小时 +4</t>
        </r>
      </text>
    </comment>
    <comment ref="T23" authorId="10">
      <text>
        <r>
          <rPr>
            <b/>
            <sz val="9"/>
            <rFont val="宋体"/>
            <charset val="134"/>
          </rPr>
          <t>DELL:</t>
        </r>
        <r>
          <rPr>
            <sz val="9"/>
            <rFont val="宋体"/>
            <charset val="134"/>
          </rPr>
          <t xml:space="preserve">
本硕博友谊篮球赛 院级三等奖 +3
参加校级尖峰杯篮球赛 +0.5</t>
        </r>
      </text>
    </comment>
    <comment ref="F24" authorId="9">
      <text>
        <r>
          <rPr>
            <b/>
            <sz val="9"/>
            <rFont val="宋体"/>
            <charset val="134"/>
          </rPr>
          <t>ZZhai:</t>
        </r>
        <r>
          <rPr>
            <sz val="9"/>
            <rFont val="宋体"/>
            <charset val="134"/>
          </rPr>
          <t xml:space="preserve">
志愿服务（20小时）+4
最美宿舍+5
宿舍长+2</t>
        </r>
      </text>
    </comment>
    <comment ref="O24" authorId="9">
      <text>
        <r>
          <rPr>
            <b/>
            <sz val="9"/>
            <color rgb="FF000000"/>
            <rFont val="宋体"/>
            <charset val="134"/>
          </rPr>
          <t>ZZhai:</t>
        </r>
        <r>
          <rPr>
            <sz val="9"/>
            <color rgb="FF000000"/>
            <rFont val="宋体"/>
            <charset val="134"/>
          </rPr>
          <t xml:space="preserve">
浙江省互联网＋大学生创新创业比赛院级三等奖+0.45
</t>
        </r>
      </text>
    </comment>
    <comment ref="T24" authorId="9">
      <text>
        <r>
          <rPr>
            <b/>
            <sz val="9"/>
            <rFont val="宋体"/>
            <charset val="134"/>
          </rPr>
          <t>ZZhai:</t>
        </r>
        <r>
          <rPr>
            <sz val="9"/>
            <rFont val="宋体"/>
            <charset val="134"/>
          </rPr>
          <t xml:space="preserve">
浙江师范大学第二届心理赋能征文大赛优胜奖
浙江师范大学心理学院首届简历设计大赛二等奖(校级)+3
浙江师范大学心理学院首届简历设计大赛二等奖+4
心理学院2023年心理辅导课教学设计大师赛优胜奖+2
</t>
        </r>
      </text>
    </comment>
    <comment ref="F25" authorId="0">
      <text>
        <r>
          <rPr>
            <b/>
            <sz val="10"/>
            <color rgb="FF000000"/>
            <rFont val="Microsoft YaHei UI"/>
            <charset val="134"/>
          </rPr>
          <t>Microsoft Office User:</t>
        </r>
        <r>
          <rPr>
            <sz val="10"/>
            <color rgb="FF000000"/>
            <rFont val="Microsoft YaHei UI"/>
            <charset val="134"/>
          </rPr>
          <t xml:space="preserve">
寝室长+2
志愿时长+4
校级志愿者先进集体+4
校级志愿者先进个人+8
</t>
        </r>
      </text>
    </comment>
    <comment ref="F26" authorId="10">
      <text>
        <r>
          <rPr>
            <b/>
            <sz val="9"/>
            <color rgb="FF000000"/>
            <rFont val="宋体"/>
            <charset val="134"/>
          </rPr>
          <t>DELL:</t>
        </r>
        <r>
          <rPr>
            <sz val="9"/>
            <color rgb="FF000000"/>
            <rFont val="宋体"/>
            <charset val="134"/>
          </rPr>
          <t xml:space="preserve">
志愿时长 39.17小时 +4
文明寝室成员 +3
三次讲座 +0.6</t>
        </r>
      </text>
    </comment>
    <comment ref="O26" authorId="10">
      <text>
        <r>
          <rPr>
            <b/>
            <sz val="9"/>
            <rFont val="宋体"/>
            <charset val="134"/>
          </rPr>
          <t>DELL:</t>
        </r>
        <r>
          <rPr>
            <sz val="9"/>
            <rFont val="宋体"/>
            <charset val="134"/>
          </rPr>
          <t xml:space="preserve">
互联网+创新创业大赛 院级三等奖负责人 +2.7
校级课题结题成员 +1</t>
        </r>
      </text>
    </comment>
    <comment ref="F27" authorId="9">
      <text>
        <r>
          <rPr>
            <b/>
            <sz val="9"/>
            <color rgb="FF000000"/>
            <rFont val="宋体"/>
            <charset val="134"/>
          </rPr>
          <t>ZZhai:</t>
        </r>
        <r>
          <rPr>
            <sz val="9"/>
            <color rgb="FF000000"/>
            <rFont val="宋体"/>
            <charset val="134"/>
          </rPr>
          <t xml:space="preserve">
院级学生工作（研会宣传部负责人，考核优秀）+9
志愿服务（30小时）+4</t>
        </r>
      </text>
    </comment>
    <comment ref="O27" authorId="9">
      <text>
        <r>
          <rPr>
            <b/>
            <sz val="9"/>
            <rFont val="宋体"/>
            <charset val="134"/>
          </rPr>
          <t>ZZhai:</t>
        </r>
        <r>
          <rPr>
            <sz val="9"/>
            <rFont val="宋体"/>
            <charset val="134"/>
          </rPr>
          <t xml:space="preserve">
科研（学科竞赛：浙江师范大学互联网+创新创业大赛院三等奖）+2.7</t>
        </r>
      </text>
    </comment>
    <comment ref="F28" authorId="10">
      <text>
        <r>
          <rPr>
            <b/>
            <sz val="9"/>
            <color rgb="FF000000"/>
            <rFont val="宋体"/>
            <charset val="134"/>
          </rPr>
          <t>DELL:</t>
        </r>
        <r>
          <rPr>
            <sz val="9"/>
            <color rgb="FF000000"/>
            <rFont val="宋体"/>
            <charset val="134"/>
          </rPr>
          <t xml:space="preserve">
志愿时长12小时 +1
最美寝室成员 +5</t>
        </r>
      </text>
    </comment>
    <comment ref="O28" authorId="10">
      <text>
        <r>
          <rPr>
            <b/>
            <sz val="9"/>
            <rFont val="宋体"/>
            <charset val="134"/>
          </rPr>
          <t>DELL:</t>
        </r>
        <r>
          <rPr>
            <sz val="9"/>
            <rFont val="宋体"/>
            <charset val="134"/>
          </rPr>
          <t xml:space="preserve">
三级期刊一作 +4</t>
        </r>
      </text>
    </comment>
    <comment ref="F29" authorId="0">
      <text>
        <r>
          <rPr>
            <b/>
            <sz val="10"/>
            <color rgb="FF000000"/>
            <rFont val="Microsoft YaHei UI"/>
            <charset val="134"/>
          </rPr>
          <t>Microsoft Office User:</t>
        </r>
        <r>
          <rPr>
            <sz val="10"/>
            <color rgb="FF000000"/>
            <rFont val="Microsoft YaHei UI"/>
            <charset val="134"/>
          </rPr>
          <t xml:space="preserve">
文明寝室+3
学生工作（研究生会考核优秀）+9
寝室长+2
注（择寝室长和学生干部择最高分加+9）
讲座分+0.2
志愿时长+4
</t>
        </r>
      </text>
    </comment>
    <comment ref="F30" authorId="3">
      <text>
        <r>
          <rPr>
            <b/>
            <sz val="9"/>
            <color rgb="FF000000"/>
            <rFont val="宋体"/>
            <charset val="134"/>
          </rPr>
          <t>Patricia Peng:</t>
        </r>
        <r>
          <rPr>
            <sz val="9"/>
            <color rgb="FF000000"/>
            <rFont val="宋体"/>
            <charset val="134"/>
          </rPr>
          <t xml:space="preserve">
志愿服务+4
B类学生干部+6
校级先进集体+4</t>
        </r>
      </text>
    </comment>
    <comment ref="O30" authorId="3">
      <text>
        <r>
          <rPr>
            <b/>
            <sz val="9"/>
            <color rgb="FF000000"/>
            <rFont val="宋体"/>
            <charset val="134"/>
          </rPr>
          <t>Patricia Peng:</t>
        </r>
        <r>
          <rPr>
            <sz val="9"/>
            <color rgb="FF000000"/>
            <rFont val="宋体"/>
            <charset val="134"/>
          </rPr>
          <t xml:space="preserve">
浙江省互联网创新创业大赛三等奖成员</t>
        </r>
      </text>
    </comment>
    <comment ref="F31" authorId="10">
      <text>
        <r>
          <rPr>
            <b/>
            <sz val="9"/>
            <color rgb="FF000000"/>
            <rFont val="宋体"/>
            <charset val="134"/>
          </rPr>
          <t>DELL:</t>
        </r>
        <r>
          <rPr>
            <sz val="9"/>
            <color rgb="FF000000"/>
            <rFont val="宋体"/>
            <charset val="134"/>
          </rPr>
          <t xml:space="preserve">
志愿时长0小时 -4</t>
        </r>
      </text>
    </comment>
    <comment ref="O31" authorId="10">
      <text>
        <r>
          <rPr>
            <b/>
            <sz val="9"/>
            <rFont val="宋体"/>
            <charset val="134"/>
          </rPr>
          <t>DELL:</t>
        </r>
        <r>
          <rPr>
            <sz val="9"/>
            <rFont val="宋体"/>
            <charset val="134"/>
          </rPr>
          <t xml:space="preserve">
省级科研项目主持 +7.5</t>
        </r>
      </text>
    </comment>
    <comment ref="F32" authorId="5">
      <text>
        <r>
          <rPr>
            <b/>
            <sz val="9"/>
            <rFont val="宋体"/>
            <charset val="134"/>
          </rPr>
          <t>wangy:</t>
        </r>
        <r>
          <rPr>
            <sz val="9"/>
            <rFont val="宋体"/>
            <charset val="134"/>
          </rPr>
          <t xml:space="preserve">
寝室长2
和谐寝室4
志愿服务4</t>
        </r>
      </text>
    </comment>
    <comment ref="O32" authorId="5">
      <text>
        <r>
          <rPr>
            <b/>
            <sz val="9"/>
            <rFont val="宋体"/>
            <charset val="134"/>
          </rPr>
          <t>wangy:</t>
        </r>
        <r>
          <rPr>
            <sz val="9"/>
            <rFont val="宋体"/>
            <charset val="134"/>
          </rPr>
          <t xml:space="preserve">
创新创业省赛报名1.13
心理知识比拼二等2</t>
        </r>
      </text>
    </comment>
    <comment ref="F33" authorId="4">
      <text>
        <r>
          <rPr>
            <sz val="9"/>
            <color rgb="FF000000"/>
            <rFont val="宋体"/>
            <charset val="134"/>
          </rPr>
          <t>生活委员考核合格+4
文明寝室+3
讲座1次+0.4
志愿时长28h+4</t>
        </r>
      </text>
    </comment>
    <comment ref="T33" authorId="4">
      <text>
        <r>
          <rPr>
            <sz val="9"/>
            <color rgb="FF000000"/>
            <rFont val="宋体"/>
            <charset val="134"/>
          </rPr>
          <t>+1.5（和谐寝室大赛）校级优胜奖
+3（我和我的家乡：国社首届家乡推荐官）院级三等奖</t>
        </r>
      </text>
    </comment>
    <comment ref="F34" authorId="10">
      <text>
        <r>
          <rPr>
            <b/>
            <sz val="9"/>
            <color rgb="FF000000"/>
            <rFont val="宋体"/>
            <charset val="134"/>
          </rPr>
          <t>DELL:</t>
        </r>
        <r>
          <rPr>
            <sz val="9"/>
            <color rgb="FF000000"/>
            <rFont val="宋体"/>
            <charset val="134"/>
          </rPr>
          <t xml:space="preserve">
寝室长+2
班长考核优秀 +9
（择最高分，只加9）
志愿时长37小时 +4</t>
        </r>
      </text>
    </comment>
    <comment ref="F35" authorId="7">
      <text>
        <r>
          <rPr>
            <b/>
            <sz val="9"/>
            <color rgb="FF000000"/>
            <rFont val="宋体"/>
            <charset val="134"/>
          </rPr>
          <t>Evenn LU 鲁怡雯:</t>
        </r>
        <r>
          <rPr>
            <sz val="9"/>
            <color rgb="FF000000"/>
            <rFont val="宋体"/>
            <charset val="134"/>
          </rPr>
          <t xml:space="preserve">
1.志愿时长54.5，+4
2.最美寝室，+5</t>
        </r>
      </text>
    </comment>
    <comment ref="T35" authorId="7">
      <text>
        <r>
          <rPr>
            <b/>
            <sz val="9"/>
            <color rgb="FF000000"/>
            <rFont val="宋体"/>
            <charset val="134"/>
          </rPr>
          <t>Evenn LU 鲁怡雯:</t>
        </r>
        <r>
          <rPr>
            <sz val="9"/>
            <color rgb="FF000000"/>
            <rFont val="宋体"/>
            <charset val="134"/>
          </rPr>
          <t xml:space="preserve">
1.院投篮之星一等奖，+5
2.院“追光不止，定格浙师”摄影大赛参赛，+0.5
</t>
        </r>
      </text>
    </comment>
    <comment ref="F36" authorId="9">
      <text>
        <r>
          <rPr>
            <b/>
            <sz val="9"/>
            <color rgb="FF000000"/>
            <rFont val="宋体"/>
            <charset val="134"/>
          </rPr>
          <t>ZZhai:</t>
        </r>
        <r>
          <rPr>
            <sz val="9"/>
            <color rgb="FF000000"/>
            <rFont val="宋体"/>
            <charset val="134"/>
          </rPr>
          <t xml:space="preserve">
最美寝室+5
志愿服务（19小时）+4
赛事讲座等3次+0.6</t>
        </r>
      </text>
    </comment>
    <comment ref="O36" authorId="9">
      <text>
        <r>
          <rPr>
            <b/>
            <sz val="9"/>
            <rFont val="宋体"/>
            <charset val="134"/>
          </rPr>
          <t>ZZhai:</t>
        </r>
        <r>
          <rPr>
            <sz val="9"/>
            <rFont val="宋体"/>
            <charset val="134"/>
          </rPr>
          <t xml:space="preserve">
科研（学科竞赛：浙江师范大学互联网+创新创业大赛院三等奖）+0.45</t>
        </r>
      </text>
    </comment>
    <comment ref="T36" authorId="9">
      <text>
        <r>
          <rPr>
            <b/>
            <sz val="9"/>
            <rFont val="宋体"/>
            <charset val="134"/>
          </rPr>
          <t>ZZhai:</t>
        </r>
        <r>
          <rPr>
            <sz val="9"/>
            <rFont val="宋体"/>
            <charset val="134"/>
          </rPr>
          <t xml:space="preserve">
院级教案设计大赛优胜奖+2
</t>
        </r>
      </text>
    </comment>
    <comment ref="F37" authorId="10">
      <text>
        <r>
          <rPr>
            <b/>
            <sz val="9"/>
            <color rgb="FF000000"/>
            <rFont val="宋体"/>
            <charset val="134"/>
          </rPr>
          <t>DELL:</t>
        </r>
        <r>
          <rPr>
            <sz val="9"/>
            <color rgb="FF000000"/>
            <rFont val="宋体"/>
            <charset val="134"/>
          </rPr>
          <t xml:space="preserve">
志愿时长18小时 +4
讲座3次 +0.6</t>
        </r>
      </text>
    </comment>
    <comment ref="O37" authorId="10">
      <text>
        <r>
          <rPr>
            <b/>
            <sz val="9"/>
            <rFont val="宋体"/>
            <charset val="134"/>
          </rPr>
          <t>DELL:</t>
        </r>
        <r>
          <rPr>
            <sz val="9"/>
            <rFont val="宋体"/>
            <charset val="134"/>
          </rPr>
          <t xml:space="preserve">
互联网+创新创业大赛 院级三等奖核心成员 +2.25</t>
        </r>
      </text>
    </comment>
    <comment ref="F38" authorId="11">
      <text>
        <r>
          <rPr>
            <b/>
            <sz val="9"/>
            <rFont val="宋体"/>
            <charset val="134"/>
          </rPr>
          <t>asus:</t>
        </r>
        <r>
          <rPr>
            <sz val="9"/>
            <rFont val="宋体"/>
            <charset val="134"/>
          </rPr>
          <t xml:space="preserve">
志愿时长20h
优秀班委</t>
        </r>
      </text>
    </comment>
    <comment ref="F39" authorId="1">
      <text>
        <r>
          <rPr>
            <b/>
            <sz val="9"/>
            <color rgb="FF000000"/>
            <rFont val="宋体"/>
            <charset val="134"/>
          </rPr>
          <t>志愿时长18小时 +4
讲座3次 +0.6
寝室长 +2</t>
        </r>
      </text>
    </comment>
    <comment ref="F40" authorId="6">
      <text>
        <r>
          <rPr>
            <b/>
            <sz val="9"/>
            <rFont val="宋体"/>
            <charset val="134"/>
          </rPr>
          <t>oneday:</t>
        </r>
        <r>
          <rPr>
            <sz val="9"/>
            <rFont val="宋体"/>
            <charset val="134"/>
          </rPr>
          <t xml:space="preserve">
1.学生工作表现_副班长_考核合格：+4；
2.志愿时长（59.5):+4；
3.讲座3次：+0.6；</t>
        </r>
      </text>
    </comment>
    <comment ref="F41" authorId="5">
      <text>
        <r>
          <rPr>
            <b/>
            <sz val="9"/>
            <rFont val="宋体"/>
            <charset val="134"/>
          </rPr>
          <t>wangy:</t>
        </r>
        <r>
          <rPr>
            <sz val="9"/>
            <rFont val="宋体"/>
            <charset val="134"/>
          </rPr>
          <t xml:space="preserve">
志愿时长0.5
院党建优秀工作者4
院先进个人4</t>
        </r>
      </text>
    </comment>
    <comment ref="F42" authorId="8">
      <text>
        <r>
          <rPr>
            <b/>
            <sz val="9"/>
            <rFont val="宋体"/>
            <charset val="134"/>
          </rPr>
          <t>你奏凯:</t>
        </r>
        <r>
          <rPr>
            <sz val="9"/>
            <rFont val="宋体"/>
            <charset val="134"/>
          </rPr>
          <t xml:space="preserve">
志愿时长16h
C类班干部
讲座（1次）</t>
        </r>
      </text>
    </comment>
    <comment ref="F43" authorId="7">
      <text>
        <r>
          <rPr>
            <b/>
            <sz val="9"/>
            <color rgb="FF000000"/>
            <rFont val="宋体"/>
            <charset val="134"/>
          </rPr>
          <t>Evenn LU 鲁怡雯:</t>
        </r>
        <r>
          <rPr>
            <sz val="9"/>
            <color rgb="FF000000"/>
            <rFont val="宋体"/>
            <charset val="134"/>
          </rPr>
          <t xml:space="preserve">
1.志愿时长43.69h,+4
2.讲座5次，+1</t>
        </r>
      </text>
    </comment>
    <comment ref="T43" authorId="7">
      <text>
        <r>
          <rPr>
            <b/>
            <sz val="9"/>
            <color rgb="FF000000"/>
            <rFont val="宋体"/>
            <charset val="134"/>
          </rPr>
          <t>Evenn LU 鲁怡雯:</t>
        </r>
        <r>
          <rPr>
            <sz val="9"/>
            <color rgb="FF000000"/>
            <rFont val="宋体"/>
            <charset val="134"/>
          </rPr>
          <t xml:space="preserve">
1.院篮球三等奖，+3</t>
        </r>
      </text>
    </comment>
    <comment ref="F44" authorId="6">
      <text>
        <r>
          <rPr>
            <b/>
            <sz val="9"/>
            <rFont val="宋体"/>
            <charset val="134"/>
          </rPr>
          <t>oneday:</t>
        </r>
        <r>
          <rPr>
            <sz val="9"/>
            <rFont val="宋体"/>
            <charset val="134"/>
          </rPr>
          <t xml:space="preserve">
志愿时31.19h: +4;</t>
        </r>
      </text>
    </comment>
    <comment ref="T44" authorId="6">
      <text>
        <r>
          <rPr>
            <b/>
            <sz val="9"/>
            <rFont val="宋体"/>
            <charset val="134"/>
          </rPr>
          <t>oneday:
院级综合性比赛二等：+4</t>
        </r>
      </text>
    </comment>
    <comment ref="F45" authorId="7">
      <text>
        <r>
          <rPr>
            <b/>
            <sz val="9"/>
            <color rgb="FF000000"/>
            <rFont val="宋体"/>
            <charset val="134"/>
          </rPr>
          <t>Evenn LU 鲁怡雯:</t>
        </r>
        <r>
          <rPr>
            <sz val="9"/>
            <color rgb="FF000000"/>
            <rFont val="宋体"/>
            <charset val="134"/>
          </rPr>
          <t xml:space="preserve">
1.志愿4h,-2
2.讲座1次，+0.2</t>
        </r>
      </text>
    </comment>
    <comment ref="O45" authorId="7">
      <text>
        <r>
          <rPr>
            <b/>
            <sz val="9"/>
            <color rgb="FF000000"/>
            <rFont val="宋体"/>
            <charset val="134"/>
          </rPr>
          <t>Evenn LU 鲁怡雯:</t>
        </r>
        <r>
          <rPr>
            <sz val="9"/>
            <color rgb="FF000000"/>
            <rFont val="宋体"/>
            <charset val="134"/>
          </rPr>
          <t xml:space="preserve">
1.学科竞赛：互联网+创新创业大赛院三等奖）,+2.25
2.院课题立项、结题，+1
</t>
        </r>
      </text>
    </comment>
    <comment ref="F46" authorId="8">
      <text>
        <r>
          <rPr>
            <b/>
            <sz val="9"/>
            <color rgb="FF000000"/>
            <rFont val="宋体"/>
            <charset val="134"/>
          </rPr>
          <t>你奏凯:</t>
        </r>
        <r>
          <rPr>
            <sz val="9"/>
            <color rgb="FF000000"/>
            <rFont val="宋体"/>
            <charset val="134"/>
          </rPr>
          <t xml:space="preserve">
志愿服务32h
寝室长</t>
        </r>
      </text>
    </comment>
    <comment ref="O46" authorId="8">
      <text>
        <r>
          <rPr>
            <b/>
            <sz val="9"/>
            <rFont val="宋体"/>
            <charset val="134"/>
          </rPr>
          <t>你奏凯:</t>
        </r>
        <r>
          <rPr>
            <sz val="9"/>
            <rFont val="宋体"/>
            <charset val="134"/>
          </rPr>
          <t xml:space="preserve">
互联网+成员（院三等奖）</t>
        </r>
      </text>
    </comment>
    <comment ref="F47" authorId="5">
      <text>
        <r>
          <rPr>
            <b/>
            <sz val="9"/>
            <rFont val="宋体"/>
            <charset val="134"/>
          </rPr>
          <t>wangy:</t>
        </r>
        <r>
          <rPr>
            <sz val="9"/>
            <rFont val="宋体"/>
            <charset val="134"/>
          </rPr>
          <t xml:space="preserve">
寝室长2
讲座4次0.3
志愿时长0.555</t>
        </r>
      </text>
    </comment>
    <comment ref="O47" authorId="5">
      <text>
        <r>
          <rPr>
            <b/>
            <sz val="9"/>
            <rFont val="宋体"/>
            <charset val="134"/>
          </rPr>
          <t>wangy:</t>
        </r>
        <r>
          <rPr>
            <sz val="9"/>
            <rFont val="宋体"/>
            <charset val="134"/>
          </rPr>
          <t xml:space="preserve">
新苗结题成员25*0.5*0.4*0.25=1.25</t>
        </r>
      </text>
    </comment>
    <comment ref="F48" authorId="3">
      <text>
        <r>
          <rPr>
            <b/>
            <sz val="9"/>
            <rFont val="宋体"/>
            <charset val="134"/>
          </rPr>
          <t>Patricia Peng:</t>
        </r>
        <r>
          <rPr>
            <sz val="9"/>
            <rFont val="宋体"/>
            <charset val="134"/>
          </rPr>
          <t xml:space="preserve">
志愿服务+4
C类班干部+4
寝室长+2
讲座+0.6</t>
        </r>
      </text>
    </comment>
    <comment ref="T48" authorId="3">
      <text>
        <r>
          <rPr>
            <sz val="9"/>
            <color rgb="FF000000"/>
            <rFont val="宋体"/>
            <charset val="134"/>
          </rPr>
          <t>Patricia Peng:
校运动会羽毛球第七名+3
跳远第五名+5</t>
        </r>
      </text>
    </comment>
    <comment ref="F49" authorId="2">
      <text>
        <r>
          <rPr>
            <b/>
            <sz val="9"/>
            <rFont val="宋体"/>
            <charset val="134"/>
          </rPr>
          <t xml:space="preserve">   暖阳:</t>
        </r>
        <r>
          <rPr>
            <sz val="9"/>
            <rFont val="宋体"/>
            <charset val="134"/>
          </rPr>
          <t xml:space="preserve">
志愿服务（17小时）+3.5
</t>
        </r>
      </text>
    </comment>
    <comment ref="T49" authorId="2">
      <text>
        <r>
          <rPr>
            <b/>
            <sz val="9"/>
            <rFont val="宋体"/>
            <charset val="134"/>
          </rPr>
          <t xml:space="preserve">   暖阳:</t>
        </r>
        <r>
          <rPr>
            <sz val="9"/>
            <rFont val="宋体"/>
            <charset val="134"/>
          </rPr>
          <t xml:space="preserve">
综合性比赛（简历设计大赛院级优胜奖) + 2  
</t>
        </r>
      </text>
    </comment>
    <comment ref="F50" authorId="0">
      <text>
        <r>
          <rPr>
            <b/>
            <sz val="10"/>
            <color rgb="FF000000"/>
            <rFont val="Microsoft YaHei UI"/>
            <charset val="134"/>
          </rPr>
          <t>Microsoft Office User:</t>
        </r>
        <r>
          <rPr>
            <sz val="10"/>
            <color rgb="FF000000"/>
            <rFont val="Microsoft YaHei UI"/>
            <charset val="134"/>
          </rPr>
          <t xml:space="preserve">
讲座分+0.2
寝室长+2
志愿时长+2.5</t>
        </r>
      </text>
    </comment>
    <comment ref="F51" authorId="2">
      <text>
        <r>
          <rPr>
            <b/>
            <sz val="9"/>
            <rFont val="宋体"/>
            <charset val="134"/>
          </rPr>
          <t>啦啦  啦:</t>
        </r>
        <r>
          <rPr>
            <sz val="9"/>
            <rFont val="宋体"/>
            <charset val="134"/>
          </rPr>
          <t xml:space="preserve">
1.志愿服务（11小时）＋0.5
2.学生工作（组织委员，考核合格）＋4
</t>
        </r>
      </text>
    </comment>
    <comment ref="F52" authorId="8">
      <text>
        <r>
          <rPr>
            <b/>
            <sz val="9"/>
            <rFont val="宋体"/>
            <charset val="134"/>
          </rPr>
          <t>你奏凯:</t>
        </r>
        <r>
          <rPr>
            <sz val="9"/>
            <rFont val="宋体"/>
            <charset val="134"/>
          </rPr>
          <t xml:space="preserve">
志愿服务（33小时）
参与集体活动（讲座2次）</t>
        </r>
      </text>
    </comment>
    <comment ref="F53" authorId="2">
      <text>
        <r>
          <rPr>
            <b/>
            <sz val="9"/>
            <rFont val="宋体"/>
            <charset val="134"/>
          </rPr>
          <t>啦啦  啦:</t>
        </r>
        <r>
          <rPr>
            <sz val="9"/>
            <rFont val="宋体"/>
            <charset val="134"/>
          </rPr>
          <t xml:space="preserve">
志愿服务（40.32小时）+4
学术讲座2次＋0.4</t>
        </r>
      </text>
    </comment>
    <comment ref="F54" authorId="3">
      <text>
        <r>
          <rPr>
            <b/>
            <sz val="9"/>
            <color rgb="FF000000"/>
            <rFont val="宋体"/>
            <charset val="134"/>
          </rPr>
          <t>Patricia Peng:</t>
        </r>
        <r>
          <rPr>
            <sz val="9"/>
            <color rgb="FF000000"/>
            <rFont val="宋体"/>
            <charset val="134"/>
          </rPr>
          <t xml:space="preserve">
志愿服务+4
讲座0.2</t>
        </r>
      </text>
    </comment>
    <comment ref="F55" authorId="4">
      <text>
        <r>
          <rPr>
            <sz val="9"/>
            <color rgb="FF000000"/>
            <rFont val="宋体"/>
            <charset val="134"/>
          </rPr>
          <t>志愿时长39.59h
讲座一次</t>
        </r>
      </text>
    </comment>
    <comment ref="F56" authorId="11">
      <text>
        <r>
          <rPr>
            <b/>
            <sz val="9"/>
            <color rgb="FF000000"/>
            <rFont val="宋体"/>
            <charset val="134"/>
          </rPr>
          <t>asus:</t>
        </r>
        <r>
          <rPr>
            <sz val="9"/>
            <color rgb="FF000000"/>
            <rFont val="宋体"/>
            <charset val="134"/>
          </rPr>
          <t xml:space="preserve">
志愿时长11h
寝室长
互联网院级三等奖
两次讲座</t>
        </r>
      </text>
    </comment>
    <comment ref="F57" authorId="0">
      <text>
        <r>
          <rPr>
            <b/>
            <sz val="10"/>
            <color rgb="FF000000"/>
            <rFont val="Microsoft YaHei UI"/>
            <charset val="134"/>
          </rPr>
          <t>Microsoft Office User:</t>
        </r>
        <r>
          <rPr>
            <sz val="10"/>
            <color rgb="FF000000"/>
            <rFont val="Microsoft YaHei UI"/>
            <charset val="134"/>
          </rPr>
          <t xml:space="preserve">
志愿时长+4
</t>
        </r>
      </text>
    </comment>
    <comment ref="F58" authorId="7">
      <text>
        <r>
          <rPr>
            <b/>
            <sz val="9"/>
            <color rgb="FF000000"/>
            <rFont val="宋体"/>
            <charset val="134"/>
          </rPr>
          <t>Evenn LU 鲁怡雯:</t>
        </r>
        <r>
          <rPr>
            <sz val="9"/>
            <color rgb="FF000000"/>
            <rFont val="宋体"/>
            <charset val="134"/>
          </rPr>
          <t xml:space="preserve">
1.志愿时长30h，+4</t>
        </r>
      </text>
    </comment>
    <comment ref="F59" authorId="3">
      <text>
        <r>
          <rPr>
            <b/>
            <sz val="9"/>
            <rFont val="宋体"/>
            <charset val="134"/>
          </rPr>
          <t>Patricia Peng:</t>
        </r>
        <r>
          <rPr>
            <sz val="9"/>
            <rFont val="宋体"/>
            <charset val="134"/>
          </rPr>
          <t xml:space="preserve">
志愿服务+4</t>
        </r>
      </text>
    </comment>
    <comment ref="F60" authorId="5">
      <text>
        <r>
          <rPr>
            <b/>
            <sz val="9"/>
            <rFont val="宋体"/>
            <charset val="134"/>
          </rPr>
          <t>wangy:</t>
        </r>
        <r>
          <rPr>
            <sz val="9"/>
            <rFont val="宋体"/>
            <charset val="134"/>
          </rPr>
          <t xml:space="preserve">
志愿时长+4</t>
        </r>
      </text>
    </comment>
    <comment ref="F61" authorId="9">
      <text>
        <r>
          <rPr>
            <b/>
            <sz val="9"/>
            <color rgb="FF000000"/>
            <rFont val="宋体"/>
            <charset val="134"/>
          </rPr>
          <t>ZZhai:</t>
        </r>
        <r>
          <rPr>
            <sz val="9"/>
            <color rgb="FF000000"/>
            <rFont val="宋体"/>
            <charset val="134"/>
          </rPr>
          <t xml:space="preserve">
志愿服务（16.75小时）+3
学生工作（学习委员，考核合格）+4
学院学术讲座2次+0.4</t>
        </r>
      </text>
    </comment>
    <comment ref="O61" authorId="9">
      <text>
        <r>
          <rPr>
            <b/>
            <sz val="9"/>
            <rFont val="宋体"/>
            <charset val="134"/>
          </rPr>
          <t>ZZhai:</t>
        </r>
        <r>
          <rPr>
            <sz val="9"/>
            <rFont val="宋体"/>
            <charset val="134"/>
          </rPr>
          <t xml:space="preserve">
科研（学科竞赛：浙江师范大学互联网+创新创业大赛院级三等奖）+0.75</t>
        </r>
      </text>
    </comment>
    <comment ref="T61" authorId="9">
      <text>
        <r>
          <rPr>
            <b/>
            <sz val="9"/>
            <rFont val="宋体"/>
            <charset val="134"/>
          </rPr>
          <t>ZZhai:</t>
        </r>
        <r>
          <rPr>
            <sz val="9"/>
            <rFont val="宋体"/>
            <charset val="134"/>
          </rPr>
          <t xml:space="preserve">
综合性比赛（党史知识竞赛优胜奖）院级+2</t>
        </r>
      </text>
    </comment>
    <comment ref="F62" authorId="5">
      <text>
        <r>
          <rPr>
            <b/>
            <sz val="9"/>
            <rFont val="宋体"/>
            <charset val="134"/>
          </rPr>
          <t>wangy:</t>
        </r>
        <r>
          <rPr>
            <sz val="9"/>
            <rFont val="宋体"/>
            <charset val="134"/>
          </rPr>
          <t xml:space="preserve">
讲座0.6
志愿时长3</t>
        </r>
      </text>
    </comment>
    <comment ref="F63" authorId="7">
      <text>
        <r>
          <rPr>
            <b/>
            <sz val="9"/>
            <rFont val="宋体"/>
            <charset val="134"/>
          </rPr>
          <t>Evenn LU 鲁怡雯:</t>
        </r>
        <r>
          <rPr>
            <sz val="9"/>
            <rFont val="宋体"/>
            <charset val="134"/>
          </rPr>
          <t xml:space="preserve">
1.志愿时常7.01，-1
2.讲座1次，+0.5</t>
        </r>
      </text>
    </comment>
    <comment ref="O63" authorId="7">
      <text>
        <r>
          <rPr>
            <b/>
            <sz val="9"/>
            <color rgb="FF000000"/>
            <rFont val="宋体"/>
            <charset val="134"/>
          </rPr>
          <t>Evenn LU 鲁怡雯:</t>
        </r>
        <r>
          <rPr>
            <sz val="9"/>
            <color rgb="FF000000"/>
            <rFont val="宋体"/>
            <charset val="134"/>
          </rPr>
          <t xml:space="preserve">
1.学科竞赛：互联网+创新创业竞赛院三等奖）,+1.5</t>
        </r>
      </text>
    </comment>
    <comment ref="F64" authorId="11">
      <text>
        <r>
          <rPr>
            <b/>
            <sz val="9"/>
            <rFont val="宋体"/>
            <charset val="134"/>
          </rPr>
          <t>asus:</t>
        </r>
        <r>
          <rPr>
            <sz val="9"/>
            <rFont val="宋体"/>
            <charset val="134"/>
          </rPr>
          <t xml:space="preserve">
寝室长
2次讲座</t>
        </r>
      </text>
    </comment>
    <comment ref="F65" authorId="6">
      <text>
        <r>
          <rPr>
            <b/>
            <sz val="9"/>
            <rFont val="宋体"/>
            <charset val="134"/>
          </rPr>
          <t>oneday:</t>
        </r>
        <r>
          <rPr>
            <sz val="9"/>
            <rFont val="宋体"/>
            <charset val="134"/>
          </rPr>
          <t xml:space="preserve">
志愿时长12H：+1分</t>
        </r>
      </text>
    </comment>
    <comment ref="F66" authorId="11">
      <text>
        <r>
          <rPr>
            <b/>
            <sz val="9"/>
            <rFont val="宋体"/>
            <charset val="134"/>
          </rPr>
          <t>asus:</t>
        </r>
        <r>
          <rPr>
            <sz val="9"/>
            <rFont val="宋体"/>
            <charset val="134"/>
          </rPr>
          <t xml:space="preserve">
12h志愿时长</t>
        </r>
      </text>
    </comment>
    <comment ref="F67" authorId="4">
      <text>
        <r>
          <rPr>
            <sz val="9"/>
            <rFont val="宋体"/>
            <charset val="134"/>
          </rPr>
          <t>讲座一次</t>
        </r>
      </text>
    </comment>
    <comment ref="F72" authorId="4">
      <text>
        <r>
          <rPr>
            <sz val="9"/>
            <color rgb="FF000000"/>
            <rFont val="宋体"/>
            <charset val="134"/>
          </rPr>
          <t>志愿学时0
讲座1次</t>
        </r>
      </text>
    </comment>
    <comment ref="F73" authorId="0">
      <text>
        <r>
          <rPr>
            <b/>
            <sz val="10"/>
            <color rgb="FF000000"/>
            <rFont val="Microsoft YaHei UI"/>
            <charset val="134"/>
          </rPr>
          <t>Microsoft Office User:</t>
        </r>
        <r>
          <rPr>
            <sz val="10"/>
            <color rgb="FF000000"/>
            <rFont val="Microsoft YaHei UI"/>
            <charset val="134"/>
          </rPr>
          <t xml:space="preserve">
志愿时长-2
</t>
        </r>
      </text>
    </comment>
    <comment ref="F74" authorId="8">
      <text>
        <r>
          <rPr>
            <b/>
            <sz val="9"/>
            <rFont val="宋体"/>
            <charset val="134"/>
          </rPr>
          <t>你奏凯:</t>
        </r>
        <r>
          <rPr>
            <sz val="9"/>
            <rFont val="宋体"/>
            <charset val="134"/>
          </rPr>
          <t xml:space="preserve">
志愿服务（3.8小时）</t>
        </r>
      </text>
    </comment>
    <comment ref="F75" authorId="6">
      <text>
        <r>
          <rPr>
            <b/>
            <sz val="9"/>
            <rFont val="宋体"/>
            <charset val="134"/>
          </rPr>
          <t>oneday:</t>
        </r>
        <r>
          <rPr>
            <sz val="9"/>
            <rFont val="宋体"/>
            <charset val="134"/>
          </rPr>
          <t xml:space="preserve">
志愿时未满5小时
</t>
        </r>
      </text>
    </comment>
    <comment ref="F76" authorId="6">
      <text>
        <r>
          <rPr>
            <b/>
            <sz val="9"/>
            <rFont val="宋体"/>
            <charset val="134"/>
          </rPr>
          <t>oneday:</t>
        </r>
        <r>
          <rPr>
            <sz val="9"/>
            <rFont val="宋体"/>
            <charset val="134"/>
          </rPr>
          <t xml:space="preserve">
志愿时未满5小时</t>
        </r>
      </text>
    </comment>
    <comment ref="F77" authorId="6">
      <text>
        <r>
          <rPr>
            <b/>
            <sz val="9"/>
            <rFont val="宋体"/>
            <charset val="134"/>
          </rPr>
          <t>oneday:</t>
        </r>
        <r>
          <rPr>
            <sz val="9"/>
            <rFont val="宋体"/>
            <charset val="134"/>
          </rPr>
          <t xml:space="preserve">
志愿时未满5小时</t>
        </r>
      </text>
    </comment>
    <comment ref="F78" authorId="9">
      <text>
        <r>
          <rPr>
            <b/>
            <sz val="9"/>
            <rFont val="宋体"/>
            <charset val="134"/>
          </rPr>
          <t>ZZhai:</t>
        </r>
        <r>
          <rPr>
            <sz val="9"/>
            <rFont val="宋体"/>
            <charset val="134"/>
          </rPr>
          <t xml:space="preserve">
志愿服务（2.05小时）-2</t>
        </r>
      </text>
    </comment>
    <comment ref="F79" authorId="11">
      <text>
        <r>
          <rPr>
            <b/>
            <sz val="9"/>
            <rFont val="宋体"/>
            <charset val="134"/>
          </rPr>
          <t>asus:</t>
        </r>
        <r>
          <rPr>
            <sz val="9"/>
            <rFont val="宋体"/>
            <charset val="134"/>
          </rPr>
          <t xml:space="preserve">
志愿时长0</t>
        </r>
      </text>
    </comment>
    <comment ref="F83" authorId="0">
      <text>
        <r>
          <rPr>
            <b/>
            <sz val="10"/>
            <color rgb="FF000000"/>
            <rFont val="Microsoft YaHei UI"/>
            <charset val="134"/>
          </rPr>
          <t>Microsoft Office User:</t>
        </r>
        <r>
          <rPr>
            <sz val="10"/>
            <color rgb="FF000000"/>
            <rFont val="Microsoft YaHei UI"/>
            <charset val="134"/>
          </rPr>
          <t xml:space="preserve">
志愿时长-1
</t>
        </r>
      </text>
    </comment>
  </commentList>
</comments>
</file>

<file path=xl/comments3.xml><?xml version="1.0" encoding="utf-8"?>
<comments xmlns="http://schemas.openxmlformats.org/spreadsheetml/2006/main">
  <authors>
    <author>Monica</author>
    <author>K W</author>
    <author>神</author>
    <author>栗子</author>
    <author>linzz</author>
    <author>刘晓金</author>
    <author>李京晶</author>
    <author>一觉睡到公元前</author>
    <author>liu</author>
    <author>吴丽娟</author>
    <author>郭宇飞</author>
    <author>电流表</author>
    <author>ranping</author>
    <author>ASUS</author>
    <author>iPad</author>
    <author>97069</author>
    <author>王润润</author>
    <author>CKER</author>
    <author>15095</author>
    <author>cx</author>
    <author>l</author>
    <author>string</author>
    <author>18856</author>
    <author>86137</author>
    <author>LYJ</author>
    <author>yao</author>
    <author>李嘉琦</author>
    <author>Iris</author>
    <author>17310</author>
    <author>马一唯</author>
    <author>190222</author>
    <author>17663</author>
    <author>柒in秦</author>
    <author>Administrator</author>
    <author>王诗雨</author>
    <author>L</author>
    <author>王娟</author>
    <author>17285</author>
    <author>田太珍</author>
    <author>sa</author>
    <author>15797</author>
    <author>fwy</author>
    <author>DELL</author>
    <author>宋清</author>
    <author>honor</author>
    <author>ayide</author>
    <author>wangying</author>
    <author>AA</author>
    <author>T</author>
    <author>代魏蝶</author>
    <author>joyee</author>
    <author>12345</author>
    <author>asus</author>
    <author>mxl</author>
    <author>zhoumeng</author>
    <author>zexuanlee</author>
    <author>86130</author>
  </authors>
  <commentList>
    <comment ref="F6" authorId="0">
      <text>
        <r>
          <rPr>
            <b/>
            <sz val="9"/>
            <rFont val="宋体"/>
            <charset val="134"/>
          </rPr>
          <t>Monica:</t>
        </r>
        <r>
          <rPr>
            <sz val="9"/>
            <rFont val="宋体"/>
            <charset val="134"/>
          </rPr>
          <t xml:space="preserve">
志愿时长29.14小时+4
党支部组织委员兼纪检委员+4
校级优秀团支部成员+4
讲座15次+3</t>
        </r>
      </text>
    </comment>
    <comment ref="O6" authorId="0">
      <text>
        <r>
          <rPr>
            <b/>
            <sz val="9"/>
            <rFont val="宋体"/>
            <charset val="134"/>
          </rPr>
          <t>Monica:</t>
        </r>
        <r>
          <rPr>
            <sz val="9"/>
            <rFont val="宋体"/>
            <charset val="134"/>
          </rPr>
          <t xml:space="preserve">
1.论文发表于Journal of Applied Developmental Psychology（中科院二区,权威期刊B，24年8月24日发表）一作，有检索证明，+40
2.新苗省级立项（成员，团队4人）+1.67
3.国际大学生创新大赛校级金奖（非核心成员）+2.5
4.挑战杯校级铜奖（非核心成员）+1.875</t>
        </r>
      </text>
    </comment>
    <comment ref="T6" authorId="0">
      <text>
        <r>
          <rPr>
            <b/>
            <sz val="9"/>
            <rFont val="宋体"/>
            <charset val="134"/>
          </rPr>
          <t>Monica:</t>
        </r>
        <r>
          <rPr>
            <sz val="9"/>
            <rFont val="宋体"/>
            <charset val="134"/>
          </rPr>
          <t xml:space="preserve">
1.心理赋能视频科普大赛二等奖（团队）+3.5
2.院十佳歌手优胜奖（团队）+1
3.心理学院“扬清风正气 守廉洁初心”书画摄影大赛优胜奖（个人）+2
4.时政知识竞赛参赛+0.5
5.党史知识竞赛参赛+0.5
4.院级党员先锋岗先进个人+4
</t>
        </r>
      </text>
    </comment>
    <comment ref="F7" authorId="1">
      <text>
        <r>
          <rPr>
            <b/>
            <sz val="9"/>
            <rFont val="宋体"/>
            <charset val="134"/>
          </rPr>
          <t>K W:</t>
        </r>
        <r>
          <rPr>
            <sz val="9"/>
            <rFont val="宋体"/>
            <charset val="134"/>
          </rPr>
          <t xml:space="preserve">
1、志愿者18小时+4分
2、讲座8次+1.6分
3、校级优秀团支部成员+4
</t>
        </r>
      </text>
    </comment>
    <comment ref="O7" authorId="1">
      <text>
        <r>
          <rPr>
            <b/>
            <sz val="9"/>
            <rFont val="宋体"/>
            <charset val="134"/>
          </rPr>
          <t>K W:</t>
        </r>
        <r>
          <rPr>
            <sz val="9"/>
            <rFont val="宋体"/>
            <charset val="134"/>
          </rPr>
          <t xml:space="preserve">
1、论文《Bidirectional Longitudinal Relationship Between Perceived Paternal and Maternal Mindful Parenting and Depressive Symptoms in Children》24年8月30日发表在mindfulness（中科院二区,权威期刊B），一作，有检索证明 +40分
2、心理学院第二届创新创业竞赛三等奖，一般成员+1.125分</t>
        </r>
      </text>
    </comment>
    <comment ref="T7" authorId="1">
      <text>
        <r>
          <rPr>
            <b/>
            <sz val="9"/>
            <rFont val="宋体"/>
            <charset val="134"/>
          </rPr>
          <t>K W:</t>
        </r>
        <r>
          <rPr>
            <sz val="9"/>
            <rFont val="宋体"/>
            <charset val="134"/>
          </rPr>
          <t xml:space="preserve">
1、心理学院十佳歌手比赛优胜奖+1分
2.院级党员先锋岗先进个人+4
</t>
        </r>
      </text>
    </comment>
    <comment ref="F8" authorId="2">
      <text>
        <r>
          <rPr>
            <b/>
            <sz val="9"/>
            <rFont val="宋体"/>
            <charset val="134"/>
          </rPr>
          <t xml:space="preserve">相晓龙:
</t>
        </r>
        <r>
          <rPr>
            <sz val="9"/>
            <rFont val="宋体"/>
            <charset val="134"/>
          </rPr>
          <t xml:space="preserve">最美宿舍+5
校级优秀团支部成员+4
学习委员考核合格+4
志愿时长42.81h+4
讲座16次+3
院级优秀团干+4
</t>
        </r>
      </text>
    </comment>
    <comment ref="O8" authorId="2">
      <text>
        <r>
          <rPr>
            <b/>
            <sz val="9"/>
            <rFont val="宋体"/>
            <charset val="134"/>
          </rPr>
          <t>相晓龙:</t>
        </r>
        <r>
          <rPr>
            <sz val="9"/>
            <rFont val="宋体"/>
            <charset val="134"/>
          </rPr>
          <t xml:space="preserve">
中国国际创新大赛校金一般成员+2.5
挑战杯校铜奖+1.875
新苗人才计划省级立项+1.67</t>
        </r>
      </text>
    </comment>
    <comment ref="T8" authorId="2">
      <text>
        <r>
          <rPr>
            <b/>
            <sz val="9"/>
            <rFont val="宋体"/>
            <charset val="134"/>
          </rPr>
          <t>相晓龙:</t>
        </r>
        <r>
          <rPr>
            <sz val="9"/>
            <rFont val="宋体"/>
            <charset val="134"/>
          </rPr>
          <t xml:space="preserve">
院十佳歌手优胜奖+1
院书画摄影大赛优胜奖+2
校心理赋能二等奖+3.5
校心理趣味运动会参赛+0.5
院心理知识大比拼参赛+0.5
院级党员先锋岗先进个人+4
</t>
        </r>
      </text>
    </comment>
    <comment ref="F9" authorId="3">
      <text>
        <r>
          <rPr>
            <b/>
            <sz val="9"/>
            <rFont val="宋体"/>
            <charset val="134"/>
          </rPr>
          <t>栗子:</t>
        </r>
        <r>
          <rPr>
            <sz val="9"/>
            <rFont val="宋体"/>
            <charset val="134"/>
          </rPr>
          <t xml:space="preserve">
1.志愿服务时间（31.69小时）加4分
2.校级先进团支部8➗2=4分
3.院级优秀团干部4分
4.担任班级宣传委员评议合格4分
5.讲座17次3分</t>
        </r>
      </text>
    </comment>
    <comment ref="O9" authorId="3">
      <text>
        <r>
          <rPr>
            <b/>
            <sz val="9"/>
            <rFont val="宋体"/>
            <charset val="134"/>
          </rPr>
          <t>栗子:</t>
        </r>
        <r>
          <rPr>
            <sz val="9"/>
            <rFont val="宋体"/>
            <charset val="134"/>
          </rPr>
          <t xml:space="preserve">
1、浙江省浙江省国际大学生创新大赛（2024）负责人9分
2、浙江师范大学第十二届“挑战杯”大学生创业计划竞赛负责人4.5分
3、大学生科技创新活动计划（新苗人才计划）7.5分</t>
        </r>
      </text>
    </comment>
    <comment ref="T9" authorId="3">
      <text>
        <r>
          <rPr>
            <b/>
            <sz val="9"/>
            <rFont val="宋体"/>
            <charset val="134"/>
          </rPr>
          <t>栗子:</t>
        </r>
        <r>
          <rPr>
            <sz val="9"/>
            <rFont val="宋体"/>
            <charset val="134"/>
          </rPr>
          <t xml:space="preserve">
1、全国大学生心理与行为在线实验精英赛华东赛区三等5分
2、浙江师范大学首届“心理赋能”科普视频大赛二等奖3.5分
3、浙江师范大学心理学院十佳歌手决赛优胜奖1分
4、趣味运动参与分0.5
5.2023 年心理学院党史知识竞赛参与分0.5</t>
        </r>
      </text>
    </comment>
    <comment ref="F10" authorId="0">
      <text>
        <r>
          <rPr>
            <b/>
            <sz val="9"/>
            <rFont val="宋体"/>
            <charset val="134"/>
          </rPr>
          <t>Monica:</t>
        </r>
        <r>
          <rPr>
            <sz val="9"/>
            <rFont val="宋体"/>
            <charset val="134"/>
          </rPr>
          <t xml:space="preserve">
1.党支部书记考核优秀+9
2.志愿时长28.16小时+4
3.院级优秀党务工作者+4
4.讲座14次+2.8
5.校级优秀团支部成员+4</t>
        </r>
      </text>
    </comment>
    <comment ref="O10" authorId="0">
      <text>
        <r>
          <rPr>
            <b/>
            <sz val="9"/>
            <rFont val="宋体"/>
            <charset val="134"/>
          </rPr>
          <t>Monica:</t>
        </r>
        <r>
          <rPr>
            <sz val="9"/>
            <rFont val="宋体"/>
            <charset val="134"/>
          </rPr>
          <t xml:space="preserve">
1.省级新苗立项成员+1.67
2.国际大学生创新大赛校级金奖（非核心成员）+2.5
3.挑战杯校级铜奖（核心成员）+1.875</t>
        </r>
      </text>
    </comment>
    <comment ref="T10" authorId="0">
      <text>
        <r>
          <rPr>
            <b/>
            <sz val="9"/>
            <rFont val="宋体"/>
            <charset val="134"/>
          </rPr>
          <t>Monica:</t>
        </r>
        <r>
          <rPr>
            <sz val="9"/>
            <rFont val="宋体"/>
            <charset val="134"/>
          </rPr>
          <t xml:space="preserve">
1.院级十佳歌手优胜奖（团队）+ 1分
2.消防达人赛 参与+0.5分
3.心理赋能视频科普大赛 校级二等奖（团队） 3.5分
4.党史知识竞赛参赛+0.5
5.院级党员先锋岗先进个人+4
</t>
        </r>
      </text>
    </comment>
    <comment ref="F11" authorId="4">
      <text>
        <r>
          <rPr>
            <b/>
            <sz val="9"/>
            <rFont val="宋体"/>
            <charset val="134"/>
          </rPr>
          <t>linzz:</t>
        </r>
        <r>
          <rPr>
            <sz val="9"/>
            <rFont val="宋体"/>
            <charset val="134"/>
          </rPr>
          <t xml:space="preserve">
校级优秀团支部成员+4
寝室长+2
寝室违规成员-1
志愿者时长24.54h +4
讲座13次 +2.6</t>
        </r>
      </text>
    </comment>
    <comment ref="O11" authorId="4">
      <text>
        <r>
          <rPr>
            <b/>
            <sz val="9"/>
            <rFont val="宋体"/>
            <charset val="134"/>
          </rPr>
          <t>linzz:</t>
        </r>
        <r>
          <rPr>
            <sz val="9"/>
            <rFont val="宋体"/>
            <charset val="134"/>
          </rPr>
          <t xml:space="preserve">
1.浙江师范大学第十二届“挑战杯”大学生创业计划竞赛铜奖 核心成员+1.875
2.浙江师范大学国际大学生创新大赛（2024）优胜奖 核心成员+1.125
3.第一届心理学院院级课题《动态情绪变化对情景记忆的影响：行为和电生理的证据》负责人（立项，没有其他成员） +2.5</t>
        </r>
      </text>
    </comment>
    <comment ref="T11" authorId="4">
      <text>
        <r>
          <rPr>
            <b/>
            <sz val="9"/>
            <rFont val="宋体"/>
            <charset val="134"/>
          </rPr>
          <t>linzz:</t>
        </r>
        <r>
          <rPr>
            <sz val="9"/>
            <rFont val="宋体"/>
            <charset val="134"/>
          </rPr>
          <t xml:space="preserve">
1.浙江师范大学首届心理赋能科普视频大赛三等奖+2.5
2.浙江师范大学心理学院2023-2024学年心理知识大比拼活动三等奖+1.5
3.浙江师范大学研究生时政知识竞赛参与奖+0.5
4.浙江师范大学计算机学院第二节摄影大赛参与奖+0.5</t>
        </r>
      </text>
    </comment>
    <comment ref="F12" authorId="5">
      <text>
        <r>
          <rPr>
            <b/>
            <sz val="9"/>
            <rFont val="宋体"/>
            <charset val="134"/>
          </rPr>
          <t>刘晓金:</t>
        </r>
        <r>
          <rPr>
            <sz val="9"/>
            <rFont val="宋体"/>
            <charset val="134"/>
          </rPr>
          <t xml:space="preserve">
团支书考核优秀+9
志愿者时长+4
校优秀团支部成员+4
文明寝室+3
讲座+2.6
总分：22.6</t>
        </r>
      </text>
    </comment>
    <comment ref="O12" authorId="5">
      <text>
        <r>
          <rPr>
            <b/>
            <sz val="9"/>
            <rFont val="宋体"/>
            <charset val="134"/>
          </rPr>
          <t>刘晓金:</t>
        </r>
        <r>
          <rPr>
            <sz val="9"/>
            <rFont val="宋体"/>
            <charset val="134"/>
          </rPr>
          <t xml:space="preserve">
院课题结题（成员）+2
中国国际大学生创新大赛（2成员）+1.125
总分3.125</t>
        </r>
      </text>
    </comment>
    <comment ref="T12" authorId="5">
      <text>
        <r>
          <rPr>
            <b/>
            <sz val="9"/>
            <rFont val="宋体"/>
            <charset val="134"/>
          </rPr>
          <t>刘晓金:</t>
        </r>
        <r>
          <rPr>
            <sz val="9"/>
            <rFont val="宋体"/>
            <charset val="134"/>
          </rPr>
          <t xml:space="preserve">
“陋室铭”学院一等奖++2.5
趣味运动会+0.5
总分3</t>
        </r>
      </text>
    </comment>
    <comment ref="F13" authorId="6">
      <text>
        <r>
          <rPr>
            <b/>
            <sz val="9"/>
            <rFont val="宋体"/>
            <charset val="134"/>
          </rPr>
          <t>李京晶:</t>
        </r>
        <r>
          <rPr>
            <sz val="9"/>
            <rFont val="宋体"/>
            <charset val="134"/>
          </rPr>
          <t xml:space="preserve">
（参加讲座+2.6）
校级先进团支部+4
志愿者时长20.35
+4
总计+10.4
</t>
        </r>
      </text>
    </comment>
    <comment ref="O13" authorId="6">
      <text>
        <r>
          <rPr>
            <b/>
            <sz val="9"/>
            <rFont val="宋体"/>
            <charset val="134"/>
          </rPr>
          <t>李京晶:</t>
        </r>
        <r>
          <rPr>
            <sz val="9"/>
            <rFont val="宋体"/>
            <charset val="134"/>
          </rPr>
          <t xml:space="preserve">
院级三等奖非核心成员+2.25；
院级三等奖核心成员2.25</t>
        </r>
      </text>
    </comment>
    <comment ref="T13" authorId="0">
      <text>
        <r>
          <rPr>
            <b/>
            <sz val="9"/>
            <rFont val="宋体"/>
            <charset val="134"/>
          </rPr>
          <t>Monica:</t>
        </r>
        <r>
          <rPr>
            <sz val="9"/>
            <rFont val="宋体"/>
            <charset val="134"/>
          </rPr>
          <t xml:space="preserve">
院级党员先锋岗先进个人+4
</t>
        </r>
      </text>
    </comment>
    <comment ref="F14" authorId="7">
      <text>
        <r>
          <rPr>
            <b/>
            <sz val="9"/>
            <rFont val="宋体"/>
            <charset val="134"/>
          </rPr>
          <t>一觉睡到公元前:</t>
        </r>
        <r>
          <rPr>
            <sz val="9"/>
            <rFont val="宋体"/>
            <charset val="134"/>
          </rPr>
          <t xml:space="preserve">
研会干事 称职+2
志愿服务+4
校级优秀团支部成员+4
参与集体活动+1.8
院级志愿者行动先进个人+4
寝室违规成员-1</t>
        </r>
      </text>
    </comment>
    <comment ref="O14" authorId="7">
      <text>
        <r>
          <rPr>
            <b/>
            <sz val="9"/>
            <rFont val="宋体"/>
            <charset val="134"/>
          </rPr>
          <t>一觉睡到公元前:</t>
        </r>
        <r>
          <rPr>
            <sz val="9"/>
            <rFont val="宋体"/>
            <charset val="134"/>
          </rPr>
          <t xml:space="preserve">
中国国际大学生创新大赛院三等奖（负责人）+2.7</t>
        </r>
      </text>
    </comment>
    <comment ref="T14" authorId="7">
      <text>
        <r>
          <rPr>
            <b/>
            <sz val="9"/>
            <rFont val="宋体"/>
            <charset val="134"/>
          </rPr>
          <t>一觉睡到公元前:</t>
        </r>
        <r>
          <rPr>
            <sz val="9"/>
            <rFont val="宋体"/>
            <charset val="134"/>
          </rPr>
          <t xml:space="preserve">
心理赋能征文大赛二等奖+7
心理赋能科普视频大赛三等奖+2.5</t>
        </r>
      </text>
    </comment>
    <comment ref="F15" authorId="8">
      <text>
        <r>
          <rPr>
            <b/>
            <sz val="10"/>
            <color indexed="8"/>
            <rFont val="Microsoft YaHei UI"/>
            <charset val="134"/>
          </rPr>
          <t>liu:</t>
        </r>
        <r>
          <rPr>
            <sz val="10"/>
            <color indexed="8"/>
            <rFont val="Microsoft YaHei UI"/>
            <charset val="134"/>
          </rPr>
          <t xml:space="preserve">
</t>
        </r>
        <r>
          <rPr>
            <sz val="10"/>
            <color indexed="8"/>
            <rFont val="宋体"/>
            <charset val="134"/>
          </rPr>
          <t>校级优秀团支部成员+4分
寝室长+2分
校级优秀团员+8分
讲座+2.8分
志愿活动+4分</t>
        </r>
      </text>
    </comment>
    <comment ref="F16" authorId="9">
      <text>
        <r>
          <rPr>
            <b/>
            <sz val="9"/>
            <rFont val="宋体"/>
            <charset val="134"/>
          </rPr>
          <t>吴丽娟:</t>
        </r>
        <r>
          <rPr>
            <sz val="9"/>
            <rFont val="宋体"/>
            <charset val="134"/>
          </rPr>
          <t xml:space="preserve">
寝室长+2分
志愿时长+4分
讲座+1.8</t>
        </r>
      </text>
    </comment>
    <comment ref="O16" authorId="9">
      <text>
        <r>
          <rPr>
            <b/>
            <sz val="9"/>
            <rFont val="宋体"/>
            <charset val="134"/>
          </rPr>
          <t>吴丽娟:</t>
        </r>
        <r>
          <rPr>
            <sz val="9"/>
            <rFont val="宋体"/>
            <charset val="134"/>
          </rPr>
          <t xml:space="preserve">
互联网创新创业院三等奖+0.75
</t>
        </r>
      </text>
    </comment>
    <comment ref="T16" authorId="9">
      <text>
        <r>
          <rPr>
            <b/>
            <sz val="9"/>
            <rFont val="宋体"/>
            <charset val="134"/>
          </rPr>
          <t>吴丽娟:</t>
        </r>
        <r>
          <rPr>
            <sz val="9"/>
            <rFont val="宋体"/>
            <charset val="134"/>
          </rPr>
          <t xml:space="preserve">
张冰:
浙江师范大学第二届心理赋能征文大赛二等奖+7
心理学院2024 5.25“微感动”打卡活动获奖名单优胜奖+3
趣味活动+0.5
</t>
        </r>
      </text>
    </comment>
    <comment ref="F17" authorId="10">
      <text>
        <r>
          <rPr>
            <b/>
            <sz val="9"/>
            <rFont val="宋体"/>
            <charset val="134"/>
          </rPr>
          <t>郭宇飞:</t>
        </r>
        <r>
          <rPr>
            <sz val="9"/>
            <rFont val="宋体"/>
            <charset val="134"/>
          </rPr>
          <t xml:space="preserve">
校级最美寝室+5
校先进团支部+4
学生工作任职C类合格+4
超出志愿时长+4
讲座加分+1.4
</t>
        </r>
      </text>
    </comment>
    <comment ref="O17" authorId="10">
      <text>
        <r>
          <rPr>
            <b/>
            <sz val="9"/>
            <rFont val="宋体"/>
            <charset val="134"/>
          </rPr>
          <t>郭宇飞:</t>
        </r>
        <r>
          <rPr>
            <sz val="9"/>
            <rFont val="宋体"/>
            <charset val="134"/>
          </rPr>
          <t xml:space="preserve">
国际大学生创新大赛+1.125
“挑战杯”大学生创业计划竞赛+1.875
</t>
        </r>
      </text>
    </comment>
    <comment ref="T17" authorId="10">
      <text>
        <r>
          <rPr>
            <b/>
            <sz val="9"/>
            <rFont val="宋体"/>
            <charset val="134"/>
          </rPr>
          <t>郭宇飞:</t>
        </r>
        <r>
          <rPr>
            <sz val="9"/>
            <rFont val="宋体"/>
            <charset val="134"/>
          </rPr>
          <t xml:space="preserve">
心理知识大比拼+0.5
</t>
        </r>
      </text>
    </comment>
    <comment ref="F18" authorId="11">
      <text>
        <r>
          <rPr>
            <b/>
            <sz val="9"/>
            <rFont val="宋体"/>
            <charset val="134"/>
          </rPr>
          <t>电流表:</t>
        </r>
        <r>
          <rPr>
            <sz val="9"/>
            <rFont val="宋体"/>
            <charset val="134"/>
          </rPr>
          <t xml:space="preserve">
最美寝室+5
寝室长/研究生组织干事+2
27.06小时志愿时长+4
讲座7次+1.4
先进团支部+4</t>
        </r>
      </text>
    </comment>
    <comment ref="T18" authorId="11">
      <text>
        <r>
          <rPr>
            <b/>
            <sz val="9"/>
            <rFont val="宋体"/>
            <charset val="134"/>
          </rPr>
          <t>电流表:</t>
        </r>
        <r>
          <rPr>
            <sz val="9"/>
            <rFont val="宋体"/>
            <charset val="134"/>
          </rPr>
          <t xml:space="preserve">
马院时政知识竞赛院级三等奖（团队）+1.5</t>
        </r>
      </text>
    </comment>
    <comment ref="F19" authorId="12">
      <text>
        <r>
          <rPr>
            <b/>
            <sz val="9"/>
            <rFont val="宋体"/>
            <charset val="134"/>
          </rPr>
          <t>ranping:</t>
        </r>
        <r>
          <rPr>
            <sz val="9"/>
            <rFont val="宋体"/>
            <charset val="134"/>
          </rPr>
          <t xml:space="preserve">
校优秀团支部成员，+4
班长考核优秀+9；
院优秀志愿者，+4；
志愿时长加分，+4；
讲座加分，+2.2
总分23.2</t>
        </r>
      </text>
    </comment>
    <comment ref="O19" authorId="12">
      <text>
        <r>
          <rPr>
            <b/>
            <sz val="9"/>
            <rFont val="宋体"/>
            <charset val="134"/>
          </rPr>
          <t>ranping:</t>
        </r>
        <r>
          <rPr>
            <sz val="9"/>
            <rFont val="宋体"/>
            <charset val="134"/>
          </rPr>
          <t xml:space="preserve">
中国国际大学生创新大赛（2024），按院三，非核心成员+1.125；
</t>
        </r>
      </text>
    </comment>
    <comment ref="T19" authorId="12">
      <text>
        <r>
          <rPr>
            <b/>
            <sz val="9"/>
            <rFont val="宋体"/>
            <charset val="134"/>
          </rPr>
          <t>ranping:</t>
        </r>
        <r>
          <rPr>
            <sz val="9"/>
            <rFont val="宋体"/>
            <charset val="134"/>
          </rPr>
          <t xml:space="preserve">
参与心理知识竞赛，+0.5
参与时政知识竞赛，+0.5</t>
        </r>
      </text>
    </comment>
    <comment ref="F20" authorId="13">
      <text>
        <r>
          <rPr>
            <b/>
            <sz val="9"/>
            <rFont val="宋体"/>
            <charset val="134"/>
          </rPr>
          <t>ASUS:</t>
        </r>
        <r>
          <rPr>
            <sz val="9"/>
            <rFont val="宋体"/>
            <charset val="134"/>
          </rPr>
          <t xml:space="preserve">
志愿服务20.49h，+4
讲座+2.2
23级心理学学硕团支部成员+4
寝室长+2</t>
        </r>
      </text>
    </comment>
    <comment ref="F21" authorId="14">
      <text>
        <r>
          <rPr>
            <sz val="9"/>
            <rFont val="宋体"/>
            <charset val="134"/>
          </rPr>
          <t>iPad:
组织委员：4分
志愿服务时长：4分
集体活动分数：2.8分
校级先进团支部：4分</t>
        </r>
      </text>
    </comment>
    <comment ref="T21" authorId="14">
      <text>
        <r>
          <rPr>
            <sz val="9"/>
            <rFont val="宋体"/>
            <charset val="134"/>
          </rPr>
          <t>iPad:
校运会跳远比赛参赛未获奖：0.5分
乒乓球校赛女子单打第二名：7分
乒乓球校赛混合双打第五名：2.5分
和谐寝室大赛：0.5分</t>
        </r>
      </text>
    </comment>
    <comment ref="F22" authorId="15">
      <text>
        <r>
          <rPr>
            <b/>
            <sz val="9"/>
            <rFont val="宋体"/>
            <charset val="134"/>
          </rPr>
          <t>97069:</t>
        </r>
        <r>
          <rPr>
            <sz val="9"/>
            <rFont val="宋体"/>
            <charset val="134"/>
          </rPr>
          <t xml:space="preserve">
1.志愿者21.42，+4分
2.讲座11次，+2.2分
3.校级先进团支部+4分
总分10.2分</t>
        </r>
      </text>
    </comment>
    <comment ref="O22" authorId="15">
      <text>
        <r>
          <rPr>
            <b/>
            <sz val="9"/>
            <rFont val="宋体"/>
            <charset val="134"/>
          </rPr>
          <t>97069:</t>
        </r>
        <r>
          <rPr>
            <sz val="9"/>
            <rFont val="宋体"/>
            <charset val="134"/>
          </rPr>
          <t xml:space="preserve">
院级科研立项（成员）+0.25分</t>
        </r>
      </text>
    </comment>
    <comment ref="T22" authorId="15">
      <text>
        <r>
          <rPr>
            <b/>
            <sz val="9"/>
            <rFont val="宋体"/>
            <charset val="134"/>
          </rPr>
          <t>97069:</t>
        </r>
        <r>
          <rPr>
            <sz val="9"/>
            <rFont val="宋体"/>
            <charset val="134"/>
          </rPr>
          <t xml:space="preserve">
院心理知识竞赛三等奖（团队）+1.5</t>
        </r>
      </text>
    </comment>
    <comment ref="F23" authorId="16">
      <text>
        <r>
          <rPr>
            <b/>
            <sz val="9"/>
            <rFont val="宋体"/>
            <charset val="134"/>
          </rPr>
          <t>王润润:</t>
        </r>
        <r>
          <rPr>
            <sz val="9"/>
            <rFont val="宋体"/>
            <charset val="134"/>
          </rPr>
          <t xml:space="preserve">
1.研究生优秀干事+3分；
2.志愿者+4分；
3.讲座+3分；
4.研会志愿部先进集体+4分；
5.校级先进团支部＋4分；</t>
        </r>
      </text>
    </comment>
    <comment ref="O23" authorId="14">
      <text>
        <r>
          <rPr>
            <sz val="9"/>
            <rFont val="宋体"/>
            <charset val="134"/>
          </rPr>
          <t>iPad:
没有</t>
        </r>
      </text>
    </comment>
    <comment ref="T23" authorId="16">
      <text>
        <r>
          <rPr>
            <b/>
            <sz val="9"/>
            <rFont val="宋体"/>
            <charset val="134"/>
          </rPr>
          <t>王润润:</t>
        </r>
        <r>
          <rPr>
            <sz val="9"/>
            <rFont val="宋体"/>
            <charset val="134"/>
          </rPr>
          <t xml:space="preserve">
1.院级党史知识竞赛三等奖+1.5分；
2.心理学院征文比赛优胜奖+3分；
3.参与院级心理知识大比拼+0.5分；
4.参与院级和谐寝室大赛＋0.5分；</t>
        </r>
      </text>
    </comment>
    <comment ref="F24" authorId="17">
      <text>
        <r>
          <rPr>
            <b/>
            <sz val="9"/>
            <rFont val="宋体"/>
            <charset val="134"/>
          </rPr>
          <t>CKER:</t>
        </r>
        <r>
          <rPr>
            <sz val="9"/>
            <rFont val="宋体"/>
            <charset val="134"/>
          </rPr>
          <t xml:space="preserve">
1.学生工作（院研会干事）+2分；
2.志愿者+3.5分；
3.讲座+2分；
4.校级优秀团支部成员+4
总分：11.5分</t>
        </r>
      </text>
    </comment>
    <comment ref="O24" authorId="17">
      <text>
        <r>
          <rPr>
            <b/>
            <sz val="9"/>
            <rFont val="宋体"/>
            <charset val="134"/>
          </rPr>
          <t>CKER:</t>
        </r>
        <r>
          <rPr>
            <sz val="9"/>
            <rFont val="宋体"/>
            <charset val="134"/>
          </rPr>
          <t xml:space="preserve">
中国国际大学生创新大赛院级三等奖，负责人，+2.7分</t>
        </r>
      </text>
    </comment>
    <comment ref="T24" authorId="17">
      <text>
        <r>
          <rPr>
            <b/>
            <sz val="9"/>
            <rFont val="宋体"/>
            <charset val="134"/>
          </rPr>
          <t>CKER:</t>
        </r>
        <r>
          <rPr>
            <sz val="9"/>
            <rFont val="宋体"/>
            <charset val="134"/>
          </rPr>
          <t xml:space="preserve">
趣味运动会+0.5分</t>
        </r>
      </text>
    </comment>
    <comment ref="F25" authorId="18">
      <text>
        <r>
          <rPr>
            <b/>
            <sz val="9"/>
            <rFont val="宋体"/>
            <charset val="134"/>
          </rPr>
          <t>15095:</t>
        </r>
        <r>
          <rPr>
            <sz val="9"/>
            <rFont val="宋体"/>
            <charset val="134"/>
          </rPr>
          <t xml:space="preserve">
文明寝室+3
志愿服务+4
寝室长+2
讲座+2.2
</t>
        </r>
      </text>
    </comment>
    <comment ref="O25" authorId="18">
      <text>
        <r>
          <rPr>
            <b/>
            <sz val="9"/>
            <rFont val="宋体"/>
            <charset val="134"/>
          </rPr>
          <t>15095:</t>
        </r>
        <r>
          <rPr>
            <sz val="9"/>
            <rFont val="宋体"/>
            <charset val="134"/>
          </rPr>
          <t xml:space="preserve">
创新创业+1.125</t>
        </r>
      </text>
    </comment>
    <comment ref="T25" authorId="18">
      <text>
        <r>
          <rPr>
            <b/>
            <sz val="9"/>
            <rFont val="宋体"/>
            <charset val="134"/>
          </rPr>
          <t>15095:</t>
        </r>
        <r>
          <rPr>
            <sz val="9"/>
            <rFont val="宋体"/>
            <charset val="134"/>
          </rPr>
          <t xml:space="preserve">
陋室铭+2.5
</t>
        </r>
      </text>
    </comment>
    <comment ref="F26" authorId="19">
      <text>
        <r>
          <rPr>
            <b/>
            <sz val="9"/>
            <rFont val="宋体"/>
            <charset val="134"/>
          </rPr>
          <t>cx:</t>
        </r>
        <r>
          <rPr>
            <sz val="9"/>
            <rFont val="宋体"/>
            <charset val="134"/>
          </rPr>
          <t xml:space="preserve">
①研会办公室干事 +2
②志愿服务加分（时长满分） +4
③参与讲座（次数满分）  +3
④校级先进团支部 +4</t>
        </r>
      </text>
    </comment>
    <comment ref="O26" authorId="19">
      <text>
        <r>
          <rPr>
            <b/>
            <sz val="9"/>
            <rFont val="宋体"/>
            <charset val="134"/>
          </rPr>
          <t>cx:</t>
        </r>
        <r>
          <rPr>
            <sz val="9"/>
            <rFont val="宋体"/>
            <charset val="134"/>
          </rPr>
          <t xml:space="preserve">
①论文：根据2023综合测评备忘录第12条教育部教育管理信息中心所出示采纳证明可按照三级期刊论文进行加分。故采纳报告《英国从细处入手反校园欺凌》中导师为第一作者，研究生为第二作者，故本人视同第一作者加分  +4</t>
        </r>
      </text>
    </comment>
    <comment ref="T26" authorId="19">
      <text>
        <r>
          <rPr>
            <b/>
            <sz val="9"/>
            <rFont val="宋体"/>
            <charset val="134"/>
          </rPr>
          <t>cx:</t>
        </r>
        <r>
          <rPr>
            <sz val="9"/>
            <rFont val="宋体"/>
            <charset val="134"/>
          </rPr>
          <t xml:space="preserve">
①参加和谐寝室大赛+0.5
②参加心理知识比赛+0.5
③心理赋能视频大赛优胜奖+3
④新生演讲比赛三等奖+3
⑤党史知识竞赛三等奖+1.5</t>
        </r>
      </text>
    </comment>
    <comment ref="F27" authorId="20">
      <text>
        <r>
          <rPr>
            <b/>
            <sz val="9"/>
            <rFont val="宋体"/>
            <charset val="134"/>
          </rPr>
          <t>l:</t>
        </r>
        <r>
          <rPr>
            <sz val="9"/>
            <rFont val="宋体"/>
            <charset val="134"/>
          </rPr>
          <t xml:space="preserve">
志愿者+4分；讲座+3分；研会组织干事+2分；校级先进团支部+4分；
</t>
        </r>
      </text>
    </comment>
    <comment ref="O27" authorId="20">
      <text>
        <r>
          <rPr>
            <b/>
            <sz val="9"/>
            <rFont val="宋体"/>
            <charset val="134"/>
          </rPr>
          <t>l:</t>
        </r>
        <r>
          <rPr>
            <sz val="9"/>
            <rFont val="宋体"/>
            <charset val="134"/>
          </rPr>
          <t xml:space="preserve">
互联网+大学生创新创业比赛+1.125分；
浙江省互联网+大学生创新创业比赛+1.8分；
</t>
        </r>
      </text>
    </comment>
    <comment ref="T27" authorId="20">
      <text>
        <r>
          <rPr>
            <b/>
            <sz val="9"/>
            <rFont val="宋体"/>
            <charset val="134"/>
          </rPr>
          <t>l:</t>
        </r>
        <r>
          <rPr>
            <sz val="9"/>
            <rFont val="宋体"/>
            <charset val="134"/>
          </rPr>
          <t xml:space="preserve">
党史知识竞赛三等奖+1.5分；和谐宿舍大赛参与分+0.5分；心理知识大赛+0.5分；</t>
        </r>
      </text>
    </comment>
    <comment ref="F28" authorId="21">
      <text>
        <r>
          <rPr>
            <sz val="9"/>
            <rFont val="宋体"/>
            <charset val="134"/>
          </rPr>
          <t>string:
志愿时长+4分；
副班长+4分；
讲座+2分；
校级先进团支部+4分</t>
        </r>
      </text>
    </comment>
    <comment ref="O28" authorId="21">
      <text>
        <r>
          <rPr>
            <b/>
            <sz val="9"/>
            <rFont val="宋体"/>
            <charset val="134"/>
          </rPr>
          <t>string:</t>
        </r>
        <r>
          <rPr>
            <sz val="9"/>
            <rFont val="宋体"/>
            <charset val="134"/>
          </rPr>
          <t xml:space="preserve">
互联网+大学生创新创业大赛非核心成员+1.125分</t>
        </r>
      </text>
    </comment>
    <comment ref="T28" authorId="0">
      <text>
        <r>
          <rPr>
            <b/>
            <sz val="9"/>
            <rFont val="宋体"/>
            <charset val="134"/>
          </rPr>
          <t>Monica:</t>
        </r>
        <r>
          <rPr>
            <sz val="9"/>
            <rFont val="宋体"/>
            <charset val="134"/>
          </rPr>
          <t xml:space="preserve">
院级党员先锋岗先进个人+4
</t>
        </r>
      </text>
    </comment>
    <comment ref="F29" authorId="22">
      <text>
        <r>
          <rPr>
            <sz val="9"/>
            <rFont val="宋体"/>
            <charset val="134"/>
          </rPr>
          <t>1</t>
        </r>
        <r>
          <rPr>
            <b/>
            <sz val="9"/>
            <color indexed="8"/>
            <rFont val="宋体"/>
            <charset val="134"/>
          </rPr>
          <t xml:space="preserve">.志愿者：+2分
</t>
        </r>
        <r>
          <rPr>
            <sz val="9"/>
            <color indexed="8"/>
            <rFont val="宋体"/>
            <charset val="134"/>
          </rPr>
          <t>2.讲座：+1.6分
3.学生工作：+2分
4.最美寝室+5分
5.校先进团支部+4分</t>
        </r>
      </text>
    </comment>
    <comment ref="F30" authorId="23">
      <text>
        <r>
          <rPr>
            <b/>
            <sz val="9"/>
            <rFont val="宋体"/>
            <charset val="134"/>
          </rPr>
          <t>86137:</t>
        </r>
        <r>
          <rPr>
            <sz val="9"/>
            <rFont val="宋体"/>
            <charset val="134"/>
          </rPr>
          <t xml:space="preserve">
文明寝室3分
宣传委员考核合格4分
讲座1.8
先进团支部4分
志愿时长10.17小时 +0</t>
        </r>
      </text>
    </comment>
    <comment ref="O30" authorId="23">
      <text>
        <r>
          <rPr>
            <b/>
            <sz val="9"/>
            <rFont val="宋体"/>
            <charset val="134"/>
          </rPr>
          <t>86137:</t>
        </r>
        <r>
          <rPr>
            <sz val="9"/>
            <rFont val="宋体"/>
            <charset val="134"/>
          </rPr>
          <t xml:space="preserve">
浙江师范大学心理学院课外学术科技活动课题结题，负责人，3分
创新大赛，负责人，2.7
</t>
        </r>
      </text>
    </comment>
    <comment ref="T30" authorId="23">
      <text>
        <r>
          <rPr>
            <b/>
            <sz val="9"/>
            <rFont val="宋体"/>
            <charset val="134"/>
          </rPr>
          <t>86137:</t>
        </r>
        <r>
          <rPr>
            <sz val="9"/>
            <rFont val="宋体"/>
            <charset val="134"/>
          </rPr>
          <t xml:space="preserve">
“陋室铭”同心同行乐享幸福主题活动一等奖，2.5
</t>
        </r>
      </text>
    </comment>
    <comment ref="F31" authorId="24">
      <text>
        <r>
          <rPr>
            <b/>
            <sz val="10"/>
            <rFont val="宋体"/>
            <charset val="134"/>
          </rPr>
          <t>LYJ:</t>
        </r>
        <r>
          <rPr>
            <sz val="10"/>
            <rFont val="宋体"/>
            <charset val="134"/>
          </rPr>
          <t xml:space="preserve">
先进团支部+4
校级志愿者行动先进集体+4
D级研究生会干事+2
志愿时长22.91，+4
讲座11次，+2.2</t>
        </r>
      </text>
    </comment>
    <comment ref="F32" authorId="25">
      <text>
        <r>
          <rPr>
            <b/>
            <sz val="9"/>
            <rFont val="宋体"/>
            <charset val="134"/>
          </rPr>
          <t>yao:
1、</t>
        </r>
        <r>
          <rPr>
            <sz val="9"/>
            <rFont val="宋体"/>
            <charset val="134"/>
          </rPr>
          <t>荣获 2023 年度浙江师范大学心理学院优秀团干部 +4
2、心理学院研究生会宣传组干事，称职 +2
3、志愿者时长14.65h +2
4、参加学术讲座11次 +2.2
5、校级优秀团支部成员 +4</t>
        </r>
      </text>
    </comment>
    <comment ref="T32" authorId="25">
      <text>
        <r>
          <rPr>
            <b/>
            <sz val="9"/>
            <rFont val="宋体"/>
            <charset val="134"/>
          </rPr>
          <t>yao:</t>
        </r>
        <r>
          <rPr>
            <sz val="9"/>
            <rFont val="宋体"/>
            <charset val="134"/>
          </rPr>
          <t xml:space="preserve">
1、参加浙江师范大学第二十一届新生攀岩赛 +0.5
2、参加“一切为了儿童”征文比赛 +0.5</t>
        </r>
      </text>
    </comment>
    <comment ref="F33" authorId="26">
      <text>
        <r>
          <rPr>
            <b/>
            <sz val="9"/>
            <rFont val="宋体"/>
            <charset val="134"/>
          </rPr>
          <t>李嘉琦:</t>
        </r>
        <r>
          <rPr>
            <sz val="9"/>
            <rFont val="宋体"/>
            <charset val="134"/>
          </rPr>
          <t xml:space="preserve">
党员之家成员考核合格+2分
志愿时长23.5，+4分
讲座17次，+3分
校级先进团支部，+4分</t>
        </r>
      </text>
    </comment>
    <comment ref="T33" authorId="26">
      <text>
        <r>
          <rPr>
            <b/>
            <sz val="9"/>
            <rFont val="宋体"/>
            <charset val="134"/>
          </rPr>
          <t>李嘉琦:</t>
        </r>
        <r>
          <rPr>
            <sz val="9"/>
            <rFont val="宋体"/>
            <charset val="134"/>
          </rPr>
          <t xml:space="preserve">
浙师大实验室安全知识竞赛优秀个人</t>
        </r>
      </text>
    </comment>
    <comment ref="F34" authorId="27">
      <text>
        <r>
          <rPr>
            <b/>
            <sz val="9"/>
            <rFont val="宋体"/>
            <charset val="134"/>
          </rPr>
          <t>Iris:</t>
        </r>
        <r>
          <rPr>
            <sz val="9"/>
            <rFont val="宋体"/>
            <charset val="134"/>
          </rPr>
          <t xml:space="preserve">
志愿者+4
讲座+1.8
优秀团支部+4</t>
        </r>
      </text>
    </comment>
    <comment ref="T34" authorId="27">
      <text>
        <r>
          <rPr>
            <b/>
            <sz val="9"/>
            <rFont val="宋体"/>
            <charset val="134"/>
          </rPr>
          <t>Iris:</t>
        </r>
        <r>
          <rPr>
            <sz val="9"/>
            <rFont val="宋体"/>
            <charset val="134"/>
          </rPr>
          <t xml:space="preserve">
校运动会参与+0.5
趣味运动会参与+0.5
院“十佳歌手”三等奖+1.5</t>
        </r>
      </text>
    </comment>
    <comment ref="F35" authorId="9">
      <text>
        <r>
          <rPr>
            <b/>
            <sz val="9"/>
            <rFont val="宋体"/>
            <charset val="134"/>
          </rPr>
          <t>吴丽娟:</t>
        </r>
        <r>
          <rPr>
            <sz val="9"/>
            <rFont val="宋体"/>
            <charset val="134"/>
          </rPr>
          <t xml:space="preserve">
生活委员（优秀）+6分
志愿时长+4分
讲座+2.6
优秀团支部成员+4分</t>
        </r>
      </text>
    </comment>
    <comment ref="F36" authorId="28">
      <text>
        <r>
          <rPr>
            <b/>
            <sz val="9"/>
            <rFont val="宋体"/>
            <charset val="134"/>
          </rPr>
          <t>17310:</t>
        </r>
        <r>
          <rPr>
            <sz val="9"/>
            <rFont val="宋体"/>
            <charset val="134"/>
          </rPr>
          <t xml:space="preserve">
志愿者13.86小时+1.5分
讲座12次+2.4分
志愿服务部获志愿者行动先进集体奖+4分
校级先进团支部：23级心理学学硕团支部+4
总分：11.9</t>
        </r>
      </text>
    </comment>
    <comment ref="F37" authorId="29">
      <text>
        <r>
          <rPr>
            <b/>
            <sz val="9"/>
            <rFont val="宋体"/>
            <charset val="134"/>
          </rPr>
          <t>马一唯:</t>
        </r>
        <r>
          <rPr>
            <sz val="9"/>
            <rFont val="宋体"/>
            <charset val="134"/>
          </rPr>
          <t xml:space="preserve">
志愿服务33.92，+4分
校级先进团支部成员+4分讲座12次，+2.4分
</t>
        </r>
      </text>
    </comment>
    <comment ref="T37" authorId="30">
      <text>
        <r>
          <rPr>
            <sz val="9"/>
            <rFont val="宋体"/>
            <charset val="134"/>
          </rPr>
          <t xml:space="preserve">新生演讲比赛三等奖，3分
微感动打卡优胜奖，3分
趣味运动会，0.5分
征文比赛，0.5分
</t>
        </r>
      </text>
    </comment>
    <comment ref="F38" authorId="31">
      <text>
        <r>
          <rPr>
            <b/>
            <sz val="9"/>
            <rFont val="宋体"/>
            <charset val="134"/>
          </rPr>
          <t>17663:</t>
        </r>
        <r>
          <rPr>
            <sz val="9"/>
            <rFont val="宋体"/>
            <charset val="134"/>
          </rPr>
          <t xml:space="preserve">
1.先进团支部+4
2.研会办公室干事+2
3.志愿活动+4
4.讲座+1.4</t>
        </r>
      </text>
    </comment>
    <comment ref="T38" authorId="31">
      <text>
        <r>
          <rPr>
            <b/>
            <sz val="9"/>
            <rFont val="宋体"/>
            <charset val="134"/>
          </rPr>
          <t>17663:</t>
        </r>
        <r>
          <rPr>
            <sz val="9"/>
            <rFont val="宋体"/>
            <charset val="134"/>
          </rPr>
          <t xml:space="preserve">
1.参与趣味运动会+0.5</t>
        </r>
      </text>
    </comment>
    <comment ref="F39" authorId="32">
      <text>
        <r>
          <rPr>
            <b/>
            <sz val="9"/>
            <rFont val="宋体"/>
            <charset val="134"/>
          </rPr>
          <t>柒in秦:</t>
        </r>
        <r>
          <rPr>
            <sz val="9"/>
            <rFont val="宋体"/>
            <charset val="134"/>
          </rPr>
          <t xml:space="preserve">
1、校级先进团支部 +4分
2、研会宣传部干事 +2分
3、志愿者时长33小时 +4分
4、讲座 14次*0.2=2.8分</t>
        </r>
      </text>
    </comment>
    <comment ref="F40" authorId="9">
      <text>
        <r>
          <rPr>
            <b/>
            <sz val="9"/>
            <rFont val="宋体"/>
            <charset val="134"/>
          </rPr>
          <t>吴丽娟:</t>
        </r>
        <r>
          <rPr>
            <sz val="9"/>
            <rFont val="宋体"/>
            <charset val="134"/>
          </rPr>
          <t xml:space="preserve">
Qievan:
1.志愿活动+4分
2.学术讲座+2分
3.校级先进团支部成员+4分
共10分
</t>
        </r>
      </text>
    </comment>
    <comment ref="T40" authorId="9">
      <text>
        <r>
          <rPr>
            <b/>
            <sz val="9"/>
            <rFont val="宋体"/>
            <charset val="134"/>
          </rPr>
          <t>吴丽娟:</t>
        </r>
        <r>
          <rPr>
            <sz val="9"/>
            <rFont val="宋体"/>
            <charset val="134"/>
          </rPr>
          <t xml:space="preserve">
趣味活动+0.5</t>
        </r>
      </text>
    </comment>
    <comment ref="F41" authorId="33">
      <text>
        <r>
          <rPr>
            <b/>
            <sz val="9"/>
            <rFont val="宋体"/>
            <charset val="134"/>
          </rPr>
          <t>Administrator:</t>
        </r>
        <r>
          <rPr>
            <sz val="9"/>
            <rFont val="宋体"/>
            <charset val="134"/>
          </rPr>
          <t xml:space="preserve">
1.志愿者+4分；
2.讲座+2.2分;
3.校级先进团支部成员+4分
总分10.2分</t>
        </r>
      </text>
    </comment>
    <comment ref="T41" authorId="33">
      <text>
        <r>
          <rPr>
            <b/>
            <sz val="9"/>
            <rFont val="宋体"/>
            <charset val="134"/>
          </rPr>
          <t>Administrator:</t>
        </r>
        <r>
          <rPr>
            <sz val="9"/>
            <rFont val="宋体"/>
            <charset val="134"/>
          </rPr>
          <t xml:space="preserve">
趣味运动会参赛+0.5分</t>
        </r>
      </text>
    </comment>
    <comment ref="F42" authorId="34">
      <text>
        <r>
          <rPr>
            <b/>
            <sz val="9"/>
            <rFont val="宋体"/>
            <charset val="134"/>
          </rPr>
          <t>王诗雨:</t>
        </r>
        <r>
          <rPr>
            <sz val="9"/>
            <rFont val="宋体"/>
            <charset val="134"/>
          </rPr>
          <t xml:space="preserve">
讲座7次 + 1.4
寝室长 +2
校级先进团支部 +4
志愿活动 +4</t>
        </r>
      </text>
    </comment>
    <comment ref="O42" authorId="34">
      <text>
        <r>
          <rPr>
            <b/>
            <sz val="9"/>
            <rFont val="宋体"/>
            <charset val="134"/>
          </rPr>
          <t>王诗雨:</t>
        </r>
        <r>
          <rPr>
            <sz val="9"/>
            <rFont val="宋体"/>
            <charset val="134"/>
          </rPr>
          <t xml:space="preserve">
院级三等奖核心成员+1.125</t>
        </r>
      </text>
    </comment>
    <comment ref="F43" authorId="35">
      <text>
        <r>
          <rPr>
            <b/>
            <sz val="9"/>
            <rFont val="宋体"/>
            <charset val="134"/>
          </rPr>
          <t>L:</t>
        </r>
        <r>
          <rPr>
            <sz val="9"/>
            <rFont val="宋体"/>
            <charset val="134"/>
          </rPr>
          <t xml:space="preserve">
志愿时长18.5，+4分
讲座12次，+2.4分
研会干事评议合格，+2分
校级先进团支部，+4分</t>
        </r>
      </text>
    </comment>
    <comment ref="F44" authorId="36">
      <text>
        <r>
          <rPr>
            <b/>
            <sz val="9"/>
            <rFont val="宋体"/>
            <charset val="134"/>
          </rPr>
          <t>王娟:</t>
        </r>
        <r>
          <rPr>
            <sz val="9"/>
            <rFont val="宋体"/>
            <charset val="134"/>
          </rPr>
          <t xml:space="preserve">
志愿服务时长18h+4分；
讲座5次，＋1；
校级优秀团支部成员，+4
</t>
        </r>
      </text>
    </comment>
    <comment ref="T44" authorId="36">
      <text>
        <r>
          <rPr>
            <b/>
            <sz val="9"/>
            <rFont val="宋体"/>
            <charset val="134"/>
          </rPr>
          <t>王娟:</t>
        </r>
        <r>
          <rPr>
            <sz val="9"/>
            <rFont val="宋体"/>
            <charset val="134"/>
          </rPr>
          <t xml:space="preserve">
1.趣味运动会+0.5分
2.院级党员先锋岗先进个人+4
</t>
        </r>
      </text>
    </comment>
    <comment ref="F45" authorId="9">
      <text>
        <r>
          <rPr>
            <sz val="9"/>
            <rFont val="宋体"/>
            <charset val="134"/>
          </rPr>
          <t xml:space="preserve">志愿时长+4分
讲座+3分
优秀团支部成员+4分
研会干事+2
</t>
        </r>
      </text>
    </comment>
    <comment ref="F46" authorId="37">
      <text>
        <r>
          <rPr>
            <b/>
            <sz val="9"/>
            <rFont val="宋体"/>
            <charset val="134"/>
          </rPr>
          <t>17285:</t>
        </r>
        <r>
          <rPr>
            <sz val="9"/>
            <rFont val="宋体"/>
            <charset val="134"/>
          </rPr>
          <t xml:space="preserve">
研会成员：2分
志愿时长：4分
学术讲座：1.2分
团支部成员：4分</t>
        </r>
      </text>
    </comment>
    <comment ref="T46" authorId="37">
      <text>
        <r>
          <rPr>
            <b/>
            <sz val="9"/>
            <rFont val="宋体"/>
            <charset val="134"/>
          </rPr>
          <t>17285:</t>
        </r>
        <r>
          <rPr>
            <sz val="9"/>
            <rFont val="宋体"/>
            <charset val="134"/>
          </rPr>
          <t xml:space="preserve">
趣味运动会：0.5</t>
        </r>
      </text>
    </comment>
    <comment ref="F47" authorId="30">
      <text>
        <r>
          <rPr>
            <b/>
            <sz val="9"/>
            <rFont val="宋体"/>
            <charset val="134"/>
          </rPr>
          <t>陈腾:</t>
        </r>
        <r>
          <rPr>
            <sz val="9"/>
            <rFont val="宋体"/>
            <charset val="134"/>
          </rPr>
          <t xml:space="preserve">
志愿者时长13.98，+1.5
校级优秀团支部成员，+4
学术活动9次，+1.8
车辆违停1次，-0（志愿者活动已抵扣）</t>
        </r>
      </text>
    </comment>
    <comment ref="F48" authorId="38">
      <text>
        <r>
          <rPr>
            <b/>
            <sz val="9"/>
            <rFont val="宋体"/>
            <charset val="134"/>
          </rPr>
          <t>田太珍:</t>
        </r>
        <r>
          <rPr>
            <sz val="9"/>
            <rFont val="宋体"/>
            <charset val="134"/>
          </rPr>
          <t xml:space="preserve">
学术讲座13次：+2.6
志愿时长＞5，＜10：-1
优秀团支部成员：+4</t>
        </r>
      </text>
    </comment>
    <comment ref="T48" authorId="38">
      <text>
        <r>
          <rPr>
            <b/>
            <sz val="9"/>
            <rFont val="宋体"/>
            <charset val="134"/>
          </rPr>
          <t>田太珍:</t>
        </r>
        <r>
          <rPr>
            <sz val="9"/>
            <rFont val="宋体"/>
            <charset val="134"/>
          </rPr>
          <t xml:space="preserve">
全国大学生心理与行为在线实验精英赛团队参赛：+5</t>
        </r>
      </text>
    </comment>
    <comment ref="F49" authorId="39">
      <text>
        <r>
          <rPr>
            <b/>
            <sz val="9"/>
            <rFont val="宋体"/>
            <charset val="134"/>
          </rPr>
          <t>sa:</t>
        </r>
        <r>
          <rPr>
            <sz val="9"/>
            <rFont val="宋体"/>
            <charset val="134"/>
          </rPr>
          <t xml:space="preserve">
1.志愿时长不满5小时 -2
2.讲座+2.2
3.校级优秀团支部+4
总分4.2分</t>
        </r>
      </text>
    </comment>
    <comment ref="F50" authorId="40">
      <text>
        <r>
          <rPr>
            <b/>
            <sz val="9"/>
            <rFont val="宋体"/>
            <charset val="134"/>
          </rPr>
          <t>15797:</t>
        </r>
        <r>
          <rPr>
            <sz val="9"/>
            <rFont val="宋体"/>
            <charset val="134"/>
          </rPr>
          <t xml:space="preserve">
担任寝室长 +2
志愿服务不满5小时 -2
讲座14次 +2.8
校级优秀团支部成员+4</t>
        </r>
      </text>
    </comment>
    <comment ref="F51" authorId="41">
      <text>
        <r>
          <rPr>
            <b/>
            <sz val="9"/>
            <rFont val="宋体"/>
            <charset val="134"/>
          </rPr>
          <t>fwy:</t>
        </r>
        <r>
          <rPr>
            <sz val="9"/>
            <rFont val="宋体"/>
            <charset val="134"/>
          </rPr>
          <t xml:space="preserve">
志愿服务13.96，+1.5
参加集体活动7次，+1.4
校级优秀团支部成员+4</t>
        </r>
      </text>
    </comment>
    <comment ref="F52" authorId="42">
      <text>
        <r>
          <rPr>
            <b/>
            <sz val="9"/>
            <rFont val="宋体"/>
            <charset val="134"/>
          </rPr>
          <t>DELL:</t>
        </r>
        <r>
          <rPr>
            <sz val="9"/>
            <rFont val="宋体"/>
            <charset val="134"/>
          </rPr>
          <t xml:space="preserve">
志愿时长+4
讲座加分+2
寝室违规责任人1次-5
校级优秀团支部成员+4</t>
        </r>
      </text>
    </comment>
    <comment ref="O52" authorId="42">
      <text>
        <r>
          <rPr>
            <b/>
            <sz val="9"/>
            <rFont val="宋体"/>
            <charset val="134"/>
          </rPr>
          <t>DELL:</t>
        </r>
        <r>
          <rPr>
            <sz val="9"/>
            <rFont val="宋体"/>
            <charset val="134"/>
          </rPr>
          <t xml:space="preserve">
浙江师范大学第十二届挑战杯大学生创新创业竞赛，非核心成员+1.875
国际大学生创新比赛 非核心成员+1.125
</t>
        </r>
      </text>
    </comment>
    <comment ref="T52" authorId="42">
      <text>
        <r>
          <rPr>
            <b/>
            <sz val="9"/>
            <rFont val="宋体"/>
            <charset val="134"/>
          </rPr>
          <t>DELL:</t>
        </r>
        <r>
          <rPr>
            <sz val="9"/>
            <rFont val="宋体"/>
            <charset val="134"/>
          </rPr>
          <t xml:space="preserve">
时政知识竞赛+0.5
党员先锋岗先进个人+4</t>
        </r>
      </text>
    </comment>
    <comment ref="F53" authorId="43">
      <text>
        <r>
          <rPr>
            <b/>
            <sz val="9"/>
            <rFont val="宋体"/>
            <charset val="134"/>
          </rPr>
          <t>宋清:</t>
        </r>
        <r>
          <rPr>
            <sz val="9"/>
            <rFont val="宋体"/>
            <charset val="134"/>
          </rPr>
          <t xml:space="preserve">
1.讲座+2.4分；
2.校级优秀团支部+4分；
3.志愿时长不满10小时-1分</t>
        </r>
      </text>
    </comment>
    <comment ref="F54" authorId="44">
      <text>
        <r>
          <rPr>
            <b/>
            <sz val="9"/>
            <rFont val="宋体"/>
            <charset val="134"/>
          </rPr>
          <t>honor:</t>
        </r>
        <r>
          <rPr>
            <sz val="9"/>
            <rFont val="宋体"/>
            <charset val="134"/>
          </rPr>
          <t xml:space="preserve">
志愿时长16小时＋3分
学术活动7次＋1.4分
优秀团支部+4分
</t>
        </r>
      </text>
    </comment>
    <comment ref="O54" authorId="44">
      <text>
        <r>
          <rPr>
            <b/>
            <sz val="9"/>
            <rFont val="宋体"/>
            <charset val="134"/>
          </rPr>
          <t>honor:</t>
        </r>
        <r>
          <rPr>
            <sz val="9"/>
            <rFont val="宋体"/>
            <charset val="134"/>
          </rPr>
          <t xml:space="preserve">
心理学院第二届创新创业竞赛三等奖，核心成员+1.125分</t>
        </r>
      </text>
    </comment>
    <comment ref="F55" authorId="45">
      <text>
        <r>
          <rPr>
            <b/>
            <sz val="9"/>
            <rFont val="宋体"/>
            <charset val="134"/>
          </rPr>
          <t>ayide:</t>
        </r>
        <r>
          <rPr>
            <sz val="9"/>
            <rFont val="宋体"/>
            <charset val="134"/>
          </rPr>
          <t xml:space="preserve">
志愿服务+4分
活动讲座+3分
校级先进团支部+4分
研会学术部干事 +2分</t>
        </r>
      </text>
    </comment>
    <comment ref="F56" authorId="44">
      <text>
        <r>
          <rPr>
            <b/>
            <sz val="9"/>
            <rFont val="宋体"/>
            <charset val="134"/>
          </rPr>
          <t>honor:</t>
        </r>
        <r>
          <rPr>
            <sz val="9"/>
            <rFont val="宋体"/>
            <charset val="134"/>
          </rPr>
          <t xml:space="preserve">
志愿时长24小时＋4分
学术活动7次＋1.4分
优秀团支部＋4分</t>
        </r>
      </text>
    </comment>
    <comment ref="O56" authorId="44">
      <text>
        <r>
          <rPr>
            <b/>
            <sz val="9"/>
            <rFont val="宋体"/>
            <charset val="134"/>
          </rPr>
          <t>honor:
心理学院第二届创新创业竞赛三等奖，负责人+2.7分</t>
        </r>
      </text>
    </comment>
    <comment ref="F57" authorId="46">
      <text>
        <r>
          <rPr>
            <b/>
            <sz val="9"/>
            <rFont val="宋体"/>
            <charset val="134"/>
          </rPr>
          <t>wangying:</t>
        </r>
        <r>
          <rPr>
            <sz val="9"/>
            <rFont val="宋体"/>
            <charset val="134"/>
          </rPr>
          <t xml:space="preserve">
1、志愿时长不满10小时-2
2、讲座分+1.6
3、寝室长+2
4、优秀团支部成员+4
</t>
        </r>
      </text>
    </comment>
    <comment ref="T57" authorId="46">
      <text>
        <r>
          <rPr>
            <b/>
            <sz val="9"/>
            <rFont val="宋体"/>
            <charset val="134"/>
          </rPr>
          <t>wangying:</t>
        </r>
        <r>
          <rPr>
            <sz val="9"/>
            <rFont val="宋体"/>
            <charset val="134"/>
          </rPr>
          <t xml:space="preserve">
1、十佳歌手三等奖+1.5
2、趣味运动会+0.5
3.院级党员先锋岗先进个人+4
</t>
        </r>
      </text>
    </comment>
    <comment ref="F58" authorId="47">
      <text>
        <r>
          <rPr>
            <b/>
            <sz val="9"/>
            <rFont val="宋体"/>
            <charset val="134"/>
          </rPr>
          <t>AA:</t>
        </r>
        <r>
          <rPr>
            <sz val="9"/>
            <rFont val="宋体"/>
            <charset val="134"/>
          </rPr>
          <t xml:space="preserve">
1.校级优秀团支部4分；
2.讲座加分14*0.2=2.8分；
3.志愿时长未到10小时-1分</t>
        </r>
      </text>
    </comment>
    <comment ref="T58" authorId="47">
      <text>
        <r>
          <rPr>
            <b/>
            <sz val="9"/>
            <rFont val="宋体"/>
            <charset val="134"/>
          </rPr>
          <t>AA:</t>
        </r>
        <r>
          <rPr>
            <sz val="9"/>
            <rFont val="宋体"/>
            <charset val="134"/>
          </rPr>
          <t xml:space="preserve">
1.趣味运动会参与+0.5分</t>
        </r>
      </text>
    </comment>
    <comment ref="F59" authorId="48">
      <text>
        <r>
          <rPr>
            <b/>
            <sz val="9"/>
            <rFont val="宋体"/>
            <charset val="134"/>
          </rPr>
          <t>T:</t>
        </r>
        <r>
          <rPr>
            <sz val="9"/>
            <rFont val="宋体"/>
            <charset val="134"/>
          </rPr>
          <t xml:space="preserve">
讲座分+2.4
校级优秀团支部成员+4
志愿时长10小时 +0</t>
        </r>
      </text>
    </comment>
    <comment ref="F60" authorId="49">
      <text>
        <r>
          <rPr>
            <b/>
            <sz val="9"/>
            <rFont val="宋体"/>
            <charset val="134"/>
          </rPr>
          <t>代魏蝶:</t>
        </r>
        <r>
          <rPr>
            <sz val="9"/>
            <rFont val="宋体"/>
            <charset val="134"/>
          </rPr>
          <t xml:space="preserve">
寝室长+2
讲座+1.2
志愿时长+0.5
校优秀团支部+4</t>
        </r>
      </text>
    </comment>
    <comment ref="T60" authorId="49">
      <text>
        <r>
          <rPr>
            <b/>
            <sz val="9"/>
            <rFont val="宋体"/>
            <charset val="134"/>
          </rPr>
          <t>代魏蝶:</t>
        </r>
        <r>
          <rPr>
            <sz val="9"/>
            <rFont val="宋体"/>
            <charset val="134"/>
          </rPr>
          <t xml:space="preserve">
趣味运动会+0.5</t>
        </r>
      </text>
    </comment>
    <comment ref="F61" authorId="0">
      <text>
        <r>
          <rPr>
            <b/>
            <sz val="9"/>
            <rFont val="宋体"/>
            <charset val="134"/>
          </rPr>
          <t>Monica:</t>
        </r>
        <r>
          <rPr>
            <sz val="9"/>
            <rFont val="宋体"/>
            <charset val="134"/>
          </rPr>
          <t xml:space="preserve">
志愿时长30小时+4
讲座3次+0.6
校级优秀团支部成员+4
</t>
        </r>
      </text>
    </comment>
    <comment ref="O61" authorId="0">
      <text>
        <r>
          <rPr>
            <b/>
            <sz val="9"/>
            <rFont val="宋体"/>
            <charset val="134"/>
          </rPr>
          <t>Monica:</t>
        </r>
        <r>
          <rPr>
            <sz val="9"/>
            <rFont val="宋体"/>
            <charset val="134"/>
          </rPr>
          <t xml:space="preserve">
国际大学生创新大赛院级三等奖+0.75</t>
        </r>
      </text>
    </comment>
    <comment ref="F62" authorId="50">
      <text>
        <r>
          <rPr>
            <b/>
            <sz val="10"/>
            <color indexed="8"/>
            <rFont val="Microsoft YaHei UI"/>
            <charset val="134"/>
          </rPr>
          <t>joyee:</t>
        </r>
        <r>
          <rPr>
            <sz val="10"/>
            <color indexed="8"/>
            <rFont val="Microsoft YaHei UI"/>
            <charset val="134"/>
          </rPr>
          <t xml:space="preserve">
1.志愿时长13.26小时 +1.5分；
2.讲座5次  +1分
3.校级先进团支部成员 +4分
4.寝室违规成员 -1分
总分7分</t>
        </r>
      </text>
    </comment>
    <comment ref="O62" authorId="19">
      <text>
        <r>
          <rPr>
            <b/>
            <sz val="9"/>
            <rFont val="宋体"/>
            <charset val="134"/>
          </rPr>
          <t>cx:</t>
        </r>
        <r>
          <rPr>
            <sz val="9"/>
            <rFont val="宋体"/>
            <charset val="134"/>
          </rPr>
          <t xml:space="preserve">
创新大赛 核心成员 +2.25</t>
        </r>
      </text>
    </comment>
    <comment ref="T62" authorId="50">
      <text>
        <r>
          <rPr>
            <b/>
            <sz val="10"/>
            <color indexed="8"/>
            <rFont val="Microsoft YaHei UI"/>
            <charset val="134"/>
          </rPr>
          <t>joyee:</t>
        </r>
        <r>
          <rPr>
            <sz val="10"/>
            <color indexed="8"/>
            <rFont val="Microsoft YaHei UI"/>
            <charset val="134"/>
          </rPr>
          <t xml:space="preserve">
1.时政知识竞赛 +0.5分</t>
        </r>
      </text>
    </comment>
    <comment ref="F63" authorId="13">
      <text>
        <r>
          <rPr>
            <b/>
            <sz val="9"/>
            <rFont val="宋体"/>
            <charset val="134"/>
          </rPr>
          <t>ASUS:</t>
        </r>
        <r>
          <rPr>
            <sz val="9"/>
            <rFont val="宋体"/>
            <charset val="134"/>
          </rPr>
          <t xml:space="preserve">
团员+4
志愿时长5h，-1分
讲座+1分</t>
        </r>
      </text>
    </comment>
    <comment ref="F64" authorId="51">
      <text>
        <r>
          <rPr>
            <b/>
            <sz val="9"/>
            <rFont val="宋体"/>
            <charset val="134"/>
          </rPr>
          <t>12345:</t>
        </r>
        <r>
          <rPr>
            <sz val="9"/>
            <rFont val="宋体"/>
            <charset val="134"/>
          </rPr>
          <t xml:space="preserve">
讲座+1.2分
校级优秀团支部+4分
志愿时长-2分</t>
        </r>
      </text>
    </comment>
    <comment ref="F65" authorId="52">
      <text>
        <r>
          <rPr>
            <b/>
            <sz val="9"/>
            <rFont val="宋体"/>
            <charset val="134"/>
          </rPr>
          <t>asus:</t>
        </r>
        <r>
          <rPr>
            <sz val="9"/>
            <rFont val="宋体"/>
            <charset val="134"/>
          </rPr>
          <t xml:space="preserve">
讲座+1.8
志愿+2.5
</t>
        </r>
      </text>
    </comment>
    <comment ref="F66" authorId="0">
      <text>
        <r>
          <rPr>
            <b/>
            <sz val="9"/>
            <rFont val="宋体"/>
            <charset val="134"/>
          </rPr>
          <t>Monica:</t>
        </r>
        <r>
          <rPr>
            <sz val="9"/>
            <rFont val="宋体"/>
            <charset val="134"/>
          </rPr>
          <t xml:space="preserve">
校级优秀团支部成员+4
讲座4次+0.8
志愿时长10.42小时+0</t>
        </r>
      </text>
    </comment>
    <comment ref="F67" authorId="53">
      <text>
        <r>
          <rPr>
            <b/>
            <sz val="9"/>
            <rFont val="宋体"/>
            <charset val="134"/>
          </rPr>
          <t>mxl:</t>
        </r>
        <r>
          <rPr>
            <sz val="9"/>
            <rFont val="宋体"/>
            <charset val="134"/>
          </rPr>
          <t xml:space="preserve">
副团支书 +4分
志愿服务0小时 -2分
讲座两次 +0.4分
校级优秀团支部成员+4</t>
        </r>
      </text>
    </comment>
    <comment ref="F68" authorId="9">
      <text>
        <r>
          <rPr>
            <b/>
            <sz val="9"/>
            <rFont val="宋体"/>
            <charset val="134"/>
          </rPr>
          <t>吴丽娟:</t>
        </r>
        <r>
          <rPr>
            <sz val="9"/>
            <rFont val="宋体"/>
            <charset val="134"/>
          </rPr>
          <t xml:space="preserve">
志愿者-1分
讲座+1.4分
优秀团支部+4分
</t>
        </r>
      </text>
    </comment>
    <comment ref="T68" authorId="9">
      <text>
        <r>
          <rPr>
            <b/>
            <sz val="9"/>
            <rFont val="宋体"/>
            <charset val="134"/>
          </rPr>
          <t>吴丽娟:</t>
        </r>
        <r>
          <rPr>
            <sz val="9"/>
            <rFont val="宋体"/>
            <charset val="134"/>
          </rPr>
          <t xml:space="preserve">
心理知识竞赛+0.5
</t>
        </r>
      </text>
    </comment>
    <comment ref="F69" authorId="54">
      <text>
        <r>
          <rPr>
            <b/>
            <sz val="9"/>
            <rFont val="宋体"/>
            <charset val="134"/>
          </rPr>
          <t>zhoumeng:</t>
        </r>
        <r>
          <rPr>
            <sz val="9"/>
            <rFont val="宋体"/>
            <charset val="134"/>
          </rPr>
          <t xml:space="preserve">
志愿时长0，-2
优秀团支部，+4
讲座两次，+0.4</t>
        </r>
      </text>
    </comment>
    <comment ref="F70" authorId="0">
      <text>
        <r>
          <rPr>
            <b/>
            <sz val="9"/>
            <rFont val="宋体"/>
            <charset val="134"/>
          </rPr>
          <t>Monica:</t>
        </r>
        <r>
          <rPr>
            <sz val="9"/>
            <rFont val="宋体"/>
            <charset val="134"/>
          </rPr>
          <t xml:space="preserve">
志愿时长12小时+1
寝室长+2
讲座4次+0.8
校级优秀团支部成员+4</t>
        </r>
      </text>
    </comment>
    <comment ref="F71" authorId="55">
      <text>
        <r>
          <rPr>
            <b/>
            <sz val="9"/>
            <rFont val="宋体"/>
            <charset val="134"/>
          </rPr>
          <t>zexuanlee:</t>
        </r>
        <r>
          <rPr>
            <sz val="9"/>
            <rFont val="宋体"/>
            <charset val="134"/>
          </rPr>
          <t xml:space="preserve">
讲座4次+0.8
志愿时长不满5小时-2；
寝室长+2
总分+0.8
</t>
        </r>
      </text>
    </comment>
    <comment ref="F72" authorId="56">
      <text>
        <r>
          <rPr>
            <b/>
            <sz val="9"/>
            <rFont val="宋体"/>
            <charset val="134"/>
          </rPr>
          <t>86130:</t>
        </r>
        <r>
          <rPr>
            <sz val="9"/>
            <rFont val="宋体"/>
            <charset val="134"/>
          </rPr>
          <t xml:space="preserve">
志愿时长34小时+4
讲座1次+0.2</t>
        </r>
      </text>
    </comment>
    <comment ref="F73" authorId="33">
      <text>
        <r>
          <rPr>
            <sz val="9"/>
            <rFont val="宋体"/>
            <charset val="134"/>
          </rPr>
          <t xml:space="preserve">志愿时间不足5小时-2
讲座两次+0.4
</t>
        </r>
      </text>
    </comment>
  </commentList>
</comments>
</file>

<file path=xl/comments4.xml><?xml version="1.0" encoding="utf-8"?>
<comments xmlns="http://schemas.openxmlformats.org/spreadsheetml/2006/main">
  <authors>
    <author>Unknown User</author>
  </authors>
  <commentList>
    <comment ref="F6" authorId="0">
      <text>
        <r>
          <rPr>
            <b/>
            <sz val="9"/>
            <rFont val="宋体"/>
            <charset val="134"/>
          </rPr>
          <t>X:</t>
        </r>
        <r>
          <rPr>
            <sz val="9"/>
            <rFont val="宋体"/>
            <charset val="134"/>
          </rPr>
          <t xml:space="preserve">
1.最美寝室成员加5分
2.优秀研究生干部（生活委员）加6分
（学生工作就高加一项）
4.志愿时长加4分
5.集体活动加1.2分
6.院级先进团支部+2</t>
        </r>
      </text>
    </comment>
    <comment ref="O6" authorId="0">
      <text>
        <r>
          <rPr>
            <b/>
            <sz val="9"/>
            <rFont val="宋体"/>
            <charset val="134"/>
          </rPr>
          <t>长安浮华录:</t>
        </r>
        <r>
          <rPr>
            <sz val="9"/>
            <rFont val="宋体"/>
            <charset val="134"/>
          </rPr>
          <t xml:space="preserve">
1.2023年全国应用心理专业学位研究生实践技能大赛一等奖，非核心成员（3人队伍）</t>
        </r>
      </text>
    </comment>
    <comment ref="T6" authorId="0">
      <text>
        <r>
          <rPr>
            <b/>
            <sz val="9"/>
            <rFont val="宋体"/>
            <charset val="134"/>
          </rPr>
          <t>X:</t>
        </r>
        <r>
          <rPr>
            <sz val="9"/>
            <rFont val="宋体"/>
            <charset val="134"/>
          </rPr>
          <t xml:space="preserve">
1.和谐宿舍大赛+0.5 
2.趣味运动会+0.5 
4.知识竞赛院级一等奖+2.5
5.心理学院微幸福打卡优胜+3</t>
        </r>
      </text>
    </comment>
    <comment ref="F7" authorId="0">
      <text>
        <r>
          <rPr>
            <b/>
            <sz val="9"/>
            <rFont val="宋体"/>
            <charset val="134"/>
          </rPr>
          <t>X:</t>
        </r>
        <r>
          <rPr>
            <sz val="9"/>
            <rFont val="宋体"/>
            <charset val="134"/>
          </rPr>
          <t xml:space="preserve">
1.院文明寝室+3
2.院优秀党务工作者+4
3.院优秀团干+4
4.院党支书考核优秀+9
5.志愿时长20.5小时+4
6.参与学术讲座等+3</t>
        </r>
        <r>
          <rPr>
            <b/>
            <sz val="9"/>
            <rFont val="宋体"/>
            <charset val="134"/>
          </rPr>
          <t xml:space="preserve">
X:</t>
        </r>
        <r>
          <rPr>
            <sz val="9"/>
            <rFont val="宋体"/>
            <charset val="134"/>
          </rPr>
          <t xml:space="preserve">
7.党员+2</t>
        </r>
      </text>
    </comment>
    <comment ref="O7" authorId="0">
      <text>
        <r>
          <rPr>
            <b/>
            <sz val="9"/>
            <rFont val="宋体"/>
            <charset val="134"/>
          </rPr>
          <t>guigui:</t>
        </r>
        <r>
          <rPr>
            <sz val="9"/>
            <rFont val="宋体"/>
            <charset val="134"/>
          </rPr>
          <t xml:space="preserve">
“互联网+”大学生创新创业大赛（院三等奖）成员+2.25
</t>
        </r>
      </text>
    </comment>
    <comment ref="T7" authorId="0">
      <text>
        <r>
          <rPr>
            <b/>
            <sz val="9"/>
            <rFont val="宋体"/>
            <charset val="134"/>
          </rPr>
          <t>guigui:</t>
        </r>
        <r>
          <rPr>
            <sz val="9"/>
            <rFont val="宋体"/>
            <charset val="134"/>
          </rPr>
          <t xml:space="preserve">
SHYY1:
1.参与趣味运动会拔河+0.5
2.参与院心理知识比赛+0.5
3.院微团课比赛三等奖+3
4.院书画摄影比赛三等奖+3
5.校心理赋能征文大赛优胜奖+3
6.院党员先锋岗先进个人（按院综合比赛二等奖计算）+4
7.院党史知识竞赛优胜奖+1
8.校VLOG比赛三等奖+2.5</t>
        </r>
      </text>
    </comment>
    <comment ref="F8" authorId="0">
      <text>
        <r>
          <rPr>
            <b/>
            <sz val="9"/>
            <rFont val="宋体"/>
            <charset val="134"/>
          </rPr>
          <t>X:</t>
        </r>
        <r>
          <rPr>
            <sz val="9"/>
            <rFont val="宋体"/>
            <charset val="134"/>
          </rPr>
          <t xml:space="preserve">
1.志愿时长 ＋4分
2.讲座分数 ＋2.6分
3.党员+2
4.德育减分（宿舍）-1分</t>
        </r>
      </text>
    </comment>
    <comment ref="O8" authorId="0">
      <text>
        <r>
          <rPr>
            <b/>
            <sz val="9"/>
            <rFont val="宋体"/>
            <charset val="134"/>
          </rPr>
          <t>guigui:</t>
        </r>
        <r>
          <rPr>
            <sz val="9"/>
            <rFont val="宋体"/>
            <charset val="134"/>
          </rPr>
          <t xml:space="preserve">
1.资政报告《英国从细处入手反校园欺凌》等同三级论文，导师一作，学生二作＋4分
2.在浙江师范大学心理学院第二届创新创业竞赛中荣获三等奖＋3*0.5*1.5=2.25
3.中国国际大学生创新创业省赛，报名项目按院级三等算，加3*0.6*1.5=2.7分
</t>
        </r>
        <r>
          <rPr>
            <b/>
            <sz val="9"/>
            <rFont val="宋体"/>
            <charset val="134"/>
          </rPr>
          <t xml:space="preserve">
X:</t>
        </r>
        <r>
          <rPr>
            <sz val="9"/>
            <rFont val="宋体"/>
            <charset val="134"/>
          </rPr>
          <t xml:space="preserve">
论文不符合加分要求：-4</t>
        </r>
      </text>
    </comment>
    <comment ref="T8" authorId="0">
      <text>
        <r>
          <rPr>
            <b/>
            <sz val="9"/>
            <rFont val="宋体"/>
            <charset val="134"/>
          </rPr>
          <t>guigui:</t>
        </r>
        <r>
          <rPr>
            <sz val="9"/>
            <rFont val="宋体"/>
            <charset val="134"/>
          </rPr>
          <t xml:space="preserve">
mazhi:
1.校级心理知识大比拼团队一等奖，＋5分
2.校级心理科普短视频大赛团队优胜奖，＋1.5分
</t>
        </r>
        <r>
          <rPr>
            <b/>
            <sz val="9"/>
            <rFont val="宋体"/>
            <charset val="134"/>
          </rPr>
          <t xml:space="preserve">
X:</t>
        </r>
        <r>
          <rPr>
            <sz val="9"/>
            <rFont val="宋体"/>
            <charset val="134"/>
          </rPr>
          <t xml:space="preserve">
3.党员先锋岗先进个人（按院综合比赛二等奖加分）+4</t>
        </r>
      </text>
    </comment>
    <comment ref="F9" authorId="0">
      <text>
        <r>
          <rPr>
            <b/>
            <sz val="9"/>
            <rFont val="宋体"/>
            <charset val="134"/>
          </rPr>
          <t>伊尔:</t>
        </r>
        <r>
          <rPr>
            <sz val="9"/>
            <rFont val="宋体"/>
            <charset val="134"/>
          </rPr>
          <t xml:space="preserve">
1.寝室长，+2
2.志愿时长，+4
3.讲座时长，+1.6
4.志愿者行动先进集体，+4
4.先进团支部+2
</t>
        </r>
      </text>
    </comment>
    <comment ref="O9" authorId="0">
      <text>
        <r>
          <rPr>
            <b/>
            <sz val="9"/>
            <rFont val="宋体"/>
            <charset val="134"/>
          </rPr>
          <t>伊尔:</t>
        </r>
        <r>
          <rPr>
            <sz val="9"/>
            <rFont val="宋体"/>
            <charset val="134"/>
          </rPr>
          <t xml:space="preserve">
2023 年全国应用心理专业学位研究生实践技能大赛，非核心成员，+6
</t>
        </r>
        <r>
          <rPr>
            <b/>
            <sz val="9"/>
            <rFont val="宋体"/>
            <charset val="134"/>
          </rPr>
          <t xml:space="preserve">
Hush:</t>
        </r>
        <r>
          <rPr>
            <sz val="9"/>
            <rFont val="宋体"/>
            <charset val="134"/>
          </rPr>
          <t xml:space="preserve">
2024中国国际大学生创新大赛非核心成员+0.75</t>
        </r>
      </text>
    </comment>
    <comment ref="F10" authorId="0">
      <text>
        <r>
          <rPr>
            <b/>
            <sz val="9"/>
            <rFont val="宋体"/>
            <charset val="134"/>
          </rPr>
          <t>guigui:</t>
        </r>
        <r>
          <rPr>
            <sz val="9"/>
            <rFont val="宋体"/>
            <charset val="134"/>
          </rPr>
          <t xml:space="preserve">
张玲玲:
1.文明寝室+3
2.优秀党建+4
3.党支部支委考核合格+4
4.志愿服务+4
5.学术讲座+3
6.院级先进团支部+2
</t>
        </r>
      </text>
    </comment>
    <comment ref="O10" authorId="0">
      <text>
        <r>
          <rPr>
            <b/>
            <sz val="9"/>
            <rFont val="宋体"/>
            <charset val="134"/>
          </rPr>
          <t>guigui:</t>
        </r>
        <r>
          <rPr>
            <sz val="9"/>
            <rFont val="宋体"/>
            <charset val="134"/>
          </rPr>
          <t xml:space="preserve">
张玲玲:
1.“互联网+”大学生创新创业大赛（2024）获院级三等奖（负责人）+2.7
2.在心理学探新期刊上以共同第二作者身份发表文章。+2
</t>
        </r>
        <r>
          <rPr>
            <b/>
            <sz val="9"/>
            <rFont val="宋体"/>
            <charset val="134"/>
          </rPr>
          <t xml:space="preserve">
X:</t>
        </r>
        <r>
          <rPr>
            <sz val="9"/>
            <rFont val="宋体"/>
            <charset val="134"/>
          </rPr>
          <t xml:space="preserve">
论文不符合加分要求：-2</t>
        </r>
      </text>
    </comment>
    <comment ref="T10" authorId="0">
      <text>
        <r>
          <rPr>
            <b/>
            <sz val="9"/>
            <rFont val="宋体"/>
            <charset val="134"/>
          </rPr>
          <t>guigui:</t>
        </r>
        <r>
          <rPr>
            <sz val="9"/>
            <rFont val="宋体"/>
            <charset val="134"/>
          </rPr>
          <t xml:space="preserve">
张玲玲:
1.心理知识大比拼+0.5
2.趣味运动会+0.5
3.党员先锋岗先进个人（按院综合比赛二等奖加分）+4
4.volg大赛+2.5
</t>
        </r>
        <r>
          <rPr>
            <b/>
            <sz val="9"/>
            <rFont val="宋体"/>
            <charset val="134"/>
          </rPr>
          <t>X:</t>
        </r>
        <r>
          <rPr>
            <sz val="9"/>
            <rFont val="宋体"/>
            <charset val="134"/>
          </rPr>
          <t xml:space="preserve">
5.党史知识竞赛优胜奖（团队减半）：+1</t>
        </r>
      </text>
    </comment>
    <comment ref="F11" authorId="0">
      <text>
        <r>
          <rPr>
            <b/>
            <sz val="9"/>
            <rFont val="宋体"/>
            <charset val="134"/>
          </rPr>
          <t>X:</t>
        </r>
        <r>
          <rPr>
            <sz val="9"/>
            <rFont val="宋体"/>
            <charset val="134"/>
          </rPr>
          <t xml:space="preserve">
1.志愿时长（16.13h）+3
2.讲座（8次）＋1.6
3.整改寝室成员 -1
4.院级先进团支部团员 +2
</t>
        </r>
      </text>
    </comment>
    <comment ref="O11" authorId="0">
      <text>
        <r>
          <rPr>
            <b/>
            <sz val="9"/>
            <rFont val="宋体"/>
            <charset val="134"/>
          </rPr>
          <t>X:</t>
        </r>
        <r>
          <rPr>
            <sz val="9"/>
            <rFont val="宋体"/>
            <charset val="134"/>
          </rPr>
          <t xml:space="preserve">
1.浙江师范大学第十二届“挑战杯”大学生创业计划竞赛校铜奖，负责人＋4.5
2.浙江师范大学国际大学生创新大赛（2024）院三等奖，负责人＋2.7
</t>
        </r>
      </text>
    </comment>
    <comment ref="T11" authorId="0">
      <text>
        <r>
          <rPr>
            <b/>
            <sz val="9"/>
            <rFont val="宋体"/>
            <charset val="134"/>
          </rPr>
          <t>X:</t>
        </r>
        <r>
          <rPr>
            <sz val="9"/>
            <rFont val="宋体"/>
            <charset val="134"/>
          </rPr>
          <t xml:space="preserve">
1.心理赋能科普视频校三等奖＋2.5
2.院心理知识大比拼三等奖＋1.5
3.心理赋能征文比赛基本参赛分＋0.5
</t>
        </r>
      </text>
    </comment>
    <comment ref="F12" authorId="0">
      <text>
        <r>
          <rPr>
            <b/>
            <sz val="9"/>
            <rFont val="宋体"/>
            <charset val="134"/>
          </rPr>
          <t>guigui:</t>
        </r>
        <r>
          <rPr>
            <sz val="9"/>
            <rFont val="宋体"/>
            <charset val="134"/>
          </rPr>
          <t xml:space="preserve">
DELL:
1.研会办公室干事，优秀：+3分；
2.志愿时长45.24h：+4分；
3.讲座14次：+2.8分；
4.院先进先进团支部（集体表彰，减半加分）：2分
</t>
        </r>
      </text>
    </comment>
    <comment ref="O12" authorId="0">
      <text>
        <r>
          <rPr>
            <b/>
            <sz val="9"/>
            <rFont val="宋体"/>
            <charset val="134"/>
          </rPr>
          <t>guigui:</t>
        </r>
        <r>
          <rPr>
            <sz val="9"/>
            <rFont val="宋体"/>
            <charset val="134"/>
          </rPr>
          <t xml:space="preserve">
DELL:
1.创新创业院赛报名信息（院三等-一般成员）： +1.125分（3x1.5x0.5÷2=1.125）
2.挑战杯（院三等-负责人）+2.7分（3x0.6x1.5=2.7）
</t>
        </r>
      </text>
    </comment>
    <comment ref="T12" authorId="0">
      <text>
        <r>
          <rPr>
            <b/>
            <sz val="9"/>
            <rFont val="宋体"/>
            <charset val="134"/>
          </rPr>
          <t>guigui:</t>
        </r>
        <r>
          <rPr>
            <sz val="9"/>
            <rFont val="宋体"/>
            <charset val="134"/>
          </rPr>
          <t xml:space="preserve">
DELL:
3.浙江省第四届女子健身大赛青年组二等奖：+15分；
4.院十佳歌手三等奖：+3分；
</t>
        </r>
        <r>
          <rPr>
            <b/>
            <sz val="9"/>
            <rFont val="宋体"/>
            <charset val="134"/>
          </rPr>
          <t xml:space="preserve">
X:</t>
        </r>
        <r>
          <rPr>
            <sz val="9"/>
            <rFont val="宋体"/>
            <charset val="134"/>
          </rPr>
          <t xml:space="preserve">
1.院时政比赛二等奖（团队减半）：+2
2.心理知识竞赛院二等奖（团队减半）：+2</t>
        </r>
      </text>
    </comment>
    <comment ref="F13" authorId="0">
      <text>
        <r>
          <rPr>
            <b/>
            <sz val="9"/>
            <rFont val="宋体"/>
            <charset val="134"/>
          </rPr>
          <t>Hush:</t>
        </r>
        <r>
          <rPr>
            <sz val="9"/>
            <rFont val="宋体"/>
            <charset val="134"/>
          </rPr>
          <t xml:space="preserve">
1.学生工作（班长，优秀）+9
2.荣誉称号（校级优秀团干部）+8
3.志愿服务（24.11小时）+4
4.讲座（14次）+2.8
5.团员/党员+2</t>
        </r>
      </text>
    </comment>
    <comment ref="O13" authorId="0">
      <text>
        <r>
          <rPr>
            <b/>
            <sz val="9"/>
            <rFont val="宋体"/>
            <charset val="134"/>
          </rPr>
          <t>Hush:</t>
        </r>
        <r>
          <rPr>
            <sz val="9"/>
            <rFont val="宋体"/>
            <charset val="134"/>
          </rPr>
          <t xml:space="preserve">
1.国际大学生创新大赛院三等成员+1.125
2.“挑战杯”大学生创业计划竞赛校铜奖成员+1.875</t>
        </r>
      </text>
    </comment>
    <comment ref="T13" authorId="0">
      <text>
        <r>
          <rPr>
            <b/>
            <sz val="9"/>
            <rFont val="宋体"/>
            <charset val="134"/>
          </rPr>
          <t>Hush:</t>
        </r>
        <r>
          <rPr>
            <sz val="9"/>
            <rFont val="宋体"/>
            <charset val="134"/>
          </rPr>
          <t xml:space="preserve">
1.首届心理赋能科普视频大赛校一等奖团队成员+5
2.党史知识竞赛参赛分+0.5
3.趣味运动会参与分+0.5</t>
        </r>
      </text>
    </comment>
    <comment ref="F14" authorId="0">
      <text>
        <r>
          <rPr>
            <b/>
            <sz val="9"/>
            <rFont val="宋体"/>
            <charset val="134"/>
          </rPr>
          <t>长安浮华录:</t>
        </r>
        <r>
          <rPr>
            <sz val="9"/>
            <rFont val="宋体"/>
            <charset val="134"/>
          </rPr>
          <t xml:space="preserve">
文明寝室+3
志愿时长58.7小时+4
研会志愿部考核优秀+3
志愿者先进集体+4
讲座14次+2.8
先进团支部+2</t>
        </r>
      </text>
    </comment>
    <comment ref="O14" authorId="0">
      <text>
        <r>
          <rPr>
            <b/>
            <sz val="9"/>
            <rFont val="宋体"/>
            <charset val="134"/>
          </rPr>
          <t>长安浮华录:</t>
        </r>
        <r>
          <rPr>
            <sz val="9"/>
            <rFont val="宋体"/>
            <charset val="134"/>
          </rPr>
          <t xml:space="preserve">
创新创业三等奖核心成员+2.25</t>
        </r>
      </text>
    </comment>
    <comment ref="T14" authorId="0">
      <text>
        <r>
          <rPr>
            <b/>
            <sz val="9"/>
            <rFont val="宋体"/>
            <charset val="134"/>
          </rPr>
          <t>长安浮华录:</t>
        </r>
        <r>
          <rPr>
            <sz val="9"/>
            <rFont val="宋体"/>
            <charset val="134"/>
          </rPr>
          <t xml:space="preserve">
趣味运动会参与+0.5
和谐寝室大赛参与+0.5
心理赋能科普论文优胜奖+3
5.25微打卡优胜奖+3</t>
        </r>
      </text>
    </comment>
    <comment ref="F15" authorId="0">
      <text>
        <r>
          <rPr>
            <b/>
            <sz val="9"/>
            <rFont val="宋体"/>
            <charset val="134"/>
          </rPr>
          <t>X:</t>
        </r>
        <r>
          <rPr>
            <sz val="9"/>
            <rFont val="宋体"/>
            <charset val="134"/>
          </rPr>
          <t xml:space="preserve">
1.志愿时长（39h）+4分
2.讲座分数（11次）+2.2分
3.院级先进团支部团员+2分</t>
        </r>
      </text>
    </comment>
    <comment ref="O15" authorId="0">
      <text>
        <r>
          <rPr>
            <b/>
            <sz val="9"/>
            <rFont val="宋体"/>
            <charset val="134"/>
          </rPr>
          <t>X:</t>
        </r>
        <r>
          <rPr>
            <sz val="9"/>
            <rFont val="宋体"/>
            <charset val="134"/>
          </rPr>
          <t xml:space="preserve">
1.论文《英国中小学校园欺凌行为预防与管理研究》第一作者+4分
2.中国国际大学生创新大赛（负责人）+2.7
</t>
        </r>
        <r>
          <rPr>
            <b/>
            <sz val="9"/>
            <rFont val="宋体"/>
            <charset val="134"/>
          </rPr>
          <t xml:space="preserve">
XD:</t>
        </r>
        <r>
          <rPr>
            <sz val="9"/>
            <rFont val="宋体"/>
            <charset val="134"/>
          </rPr>
          <t xml:space="preserve">
第三作者4分不加——共2.7分</t>
        </r>
      </text>
    </comment>
    <comment ref="T15" authorId="0">
      <text>
        <r>
          <rPr>
            <b/>
            <sz val="9"/>
            <rFont val="宋体"/>
            <charset val="134"/>
          </rPr>
          <t>X:</t>
        </r>
        <r>
          <rPr>
            <sz val="9"/>
            <rFont val="宋体"/>
            <charset val="134"/>
          </rPr>
          <t xml:space="preserve">
1.校级心理知识大比拼团队一等奖：+5分
2.校运动会参与分：+0.5
3.第二届心理赋能征文比赛优胜奖：+3分</t>
        </r>
        <r>
          <rPr>
            <b/>
            <sz val="9"/>
            <rFont val="宋体"/>
            <charset val="134"/>
          </rPr>
          <t xml:space="preserve">
XD:</t>
        </r>
        <r>
          <rPr>
            <sz val="9"/>
            <rFont val="宋体"/>
            <charset val="134"/>
          </rPr>
          <t xml:space="preserve">
总分：5+0.5+3=8.5分</t>
        </r>
      </text>
    </comment>
    <comment ref="F16" authorId="0">
      <text>
        <r>
          <rPr>
            <b/>
            <sz val="9"/>
            <rFont val="宋体"/>
            <charset val="134"/>
          </rPr>
          <t>长安浮华录:</t>
        </r>
        <r>
          <rPr>
            <sz val="9"/>
            <rFont val="宋体"/>
            <charset val="134"/>
          </rPr>
          <t xml:space="preserve">
讲座14次 2.8分
志愿时长28h 4分
研会学术部干事 2分
院级先进团支部 团员 2分
文明寝室3分</t>
        </r>
      </text>
    </comment>
    <comment ref="O16" authorId="0">
      <text>
        <r>
          <rPr>
            <b/>
            <sz val="9"/>
            <rFont val="宋体"/>
            <charset val="134"/>
          </rPr>
          <t>长安浮华录:</t>
        </r>
        <r>
          <rPr>
            <sz val="9"/>
            <rFont val="宋体"/>
            <charset val="134"/>
          </rPr>
          <t xml:space="preserve">
中国国际大学生创新大赛（2024）省赛院三等奖。负责人2.7分</t>
        </r>
      </text>
    </comment>
    <comment ref="T16" authorId="0">
      <text>
        <r>
          <rPr>
            <b/>
            <sz val="9"/>
            <rFont val="宋体"/>
            <charset val="134"/>
          </rPr>
          <t>长安浮华录:</t>
        </r>
        <r>
          <rPr>
            <sz val="9"/>
            <rFont val="宋体"/>
            <charset val="134"/>
          </rPr>
          <t xml:space="preserve">
心理赋能征文大赛二等奖 7分
和谐寝室大赛 0.5分
</t>
        </r>
      </text>
    </comment>
    <comment ref="F17" authorId="0">
      <text>
        <r>
          <rPr>
            <b/>
            <sz val="9"/>
            <rFont val="宋体"/>
            <charset val="134"/>
          </rPr>
          <t>长安浮华录:</t>
        </r>
        <r>
          <rPr>
            <sz val="9"/>
            <rFont val="宋体"/>
            <charset val="134"/>
          </rPr>
          <t xml:space="preserve">
心理学院志愿行动先进个人+4
志愿时长+4
讲座分+0.4
院先进团支部+2</t>
        </r>
      </text>
    </comment>
    <comment ref="O17" authorId="0">
      <text>
        <r>
          <rPr>
            <b/>
            <sz val="9"/>
            <rFont val="宋体"/>
            <charset val="134"/>
          </rPr>
          <t>长安浮华录:</t>
        </r>
        <r>
          <rPr>
            <sz val="9"/>
            <rFont val="宋体"/>
            <charset val="134"/>
          </rPr>
          <t xml:space="preserve">
创新创业大赛进入校赛
院三加分 负责人
3*1.5*0.6=2.7</t>
        </r>
      </text>
    </comment>
    <comment ref="F18" authorId="0">
      <text>
        <r>
          <rPr>
            <b/>
            <sz val="9"/>
            <rFont val="宋体"/>
            <charset val="134"/>
          </rPr>
          <t>伊尔:</t>
        </r>
        <r>
          <rPr>
            <sz val="9"/>
            <rFont val="宋体"/>
            <charset val="134"/>
          </rPr>
          <t xml:space="preserve">
1.班委考核称职+4
2.志愿时长22小时+4
3.参与学术讲座等+2.8
4.院级先进团支部+2
</t>
        </r>
      </text>
    </comment>
    <comment ref="O18" authorId="0">
      <text>
        <r>
          <rPr>
            <b/>
            <sz val="9"/>
            <rFont val="宋体"/>
            <charset val="134"/>
          </rPr>
          <t>伊尔:</t>
        </r>
        <r>
          <rPr>
            <sz val="9"/>
            <rFont val="宋体"/>
            <charset val="134"/>
          </rPr>
          <t xml:space="preserve">
“互联网+”大学生创新创业大赛（院三等奖）成员+2.25
</t>
        </r>
      </text>
    </comment>
    <comment ref="T18" authorId="0">
      <text>
        <r>
          <rPr>
            <b/>
            <sz val="9"/>
            <rFont val="宋体"/>
            <charset val="134"/>
          </rPr>
          <t>伊尔:</t>
        </r>
        <r>
          <rPr>
            <sz val="9"/>
            <rFont val="宋体"/>
            <charset val="134"/>
          </rPr>
          <t xml:space="preserve">
2.参加院级心理知识比赛+0.5分
</t>
        </r>
        <r>
          <rPr>
            <b/>
            <sz val="9"/>
            <rFont val="宋体"/>
            <charset val="134"/>
          </rPr>
          <t xml:space="preserve">
X:</t>
        </r>
        <r>
          <rPr>
            <sz val="9"/>
            <rFont val="宋体"/>
            <charset val="134"/>
          </rPr>
          <t xml:space="preserve">
心理赋能视频大赛（校级）优胜奖+1.5</t>
        </r>
      </text>
    </comment>
    <comment ref="F19" authorId="0">
      <text>
        <r>
          <rPr>
            <b/>
            <sz val="9"/>
            <rFont val="宋体"/>
            <charset val="134"/>
          </rPr>
          <t>X:</t>
        </r>
        <r>
          <rPr>
            <sz val="9"/>
            <rFont val="宋体"/>
            <charset val="134"/>
          </rPr>
          <t xml:space="preserve">
文明寝室+3
志愿时长36.11小时+4
青小队班干部+4
讲座14次+2.8
院先进团支部成员+2</t>
        </r>
      </text>
    </comment>
    <comment ref="O19" authorId="0">
      <text>
        <r>
          <rPr>
            <b/>
            <sz val="9"/>
            <rFont val="宋体"/>
            <charset val="134"/>
          </rPr>
          <t>X:</t>
        </r>
        <r>
          <rPr>
            <sz val="9"/>
            <rFont val="宋体"/>
            <charset val="134"/>
          </rPr>
          <t xml:space="preserve">
创新创业院三等奖一般成员+1.125</t>
        </r>
      </text>
    </comment>
    <comment ref="T19" authorId="0">
      <text>
        <r>
          <rPr>
            <b/>
            <sz val="9"/>
            <rFont val="宋体"/>
            <charset val="134"/>
          </rPr>
          <t>X:</t>
        </r>
        <r>
          <rPr>
            <sz val="9"/>
            <rFont val="宋体"/>
            <charset val="134"/>
          </rPr>
          <t xml:space="preserve">
趣味运动会参与+0.5
和谐寝室大赛参与+0.5</t>
        </r>
      </text>
    </comment>
    <comment ref="F20" authorId="0">
      <text>
        <r>
          <rPr>
            <b/>
            <sz val="9"/>
            <rFont val="宋体"/>
            <charset val="134"/>
          </rPr>
          <t>伊尔:</t>
        </r>
        <r>
          <rPr>
            <sz val="9"/>
            <rFont val="宋体"/>
            <charset val="134"/>
          </rPr>
          <t xml:space="preserve">
院优秀团员荣誉称号 +4
志愿时长 +4
集体活动讲座 +1.4
D类干事 +2
团员 +2
</t>
        </r>
      </text>
    </comment>
    <comment ref="T20" authorId="0">
      <text>
        <r>
          <rPr>
            <b/>
            <sz val="9"/>
            <rFont val="宋体"/>
            <charset val="134"/>
          </rPr>
          <t>伊尔:</t>
        </r>
        <r>
          <rPr>
            <sz val="9"/>
            <rFont val="宋体"/>
            <charset val="134"/>
          </rPr>
          <t xml:space="preserve">
心理科普视频大赛校级一等奖 +5
参赛基本分 +1（梦之旅原创文学作品大赛、三行情书明信片设计大赛）
书画摄影大赛 院三等奖+3
我和我的家乡国社家乡推荐官大赛院优胜奖 +2
</t>
        </r>
      </text>
    </comment>
    <comment ref="F21" authorId="0">
      <text>
        <r>
          <rPr>
            <b/>
            <sz val="9"/>
            <rFont val="宋体"/>
            <charset val="134"/>
          </rPr>
          <t>guigui:</t>
        </r>
        <r>
          <rPr>
            <sz val="9"/>
            <rFont val="宋体"/>
            <charset val="134"/>
          </rPr>
          <t xml:space="preserve">
34178:
1.最美寝室+5
2.研会成员，考核优秀+3
3.志愿时长+4
4.讲座+2.8
5.院级先进团支部+2
</t>
        </r>
      </text>
    </comment>
    <comment ref="T21" authorId="0">
      <text>
        <r>
          <rPr>
            <b/>
            <sz val="9"/>
            <rFont val="宋体"/>
            <charset val="134"/>
          </rPr>
          <t>guigui:</t>
        </r>
        <r>
          <rPr>
            <sz val="9"/>
            <rFont val="宋体"/>
            <charset val="134"/>
          </rPr>
          <t xml:space="preserve">
1. 时政知识竞赛+2.5
2. 趣味运动会+0.5
3. 和谐寝室大赛+0.5
</t>
        </r>
      </text>
    </comment>
    <comment ref="F22" authorId="0">
      <text>
        <r>
          <rPr>
            <b/>
            <sz val="9"/>
            <rFont val="宋体"/>
            <charset val="134"/>
          </rPr>
          <t>X:</t>
        </r>
        <r>
          <rPr>
            <sz val="9"/>
            <rFont val="宋体"/>
            <charset val="134"/>
          </rPr>
          <t xml:space="preserve">
研究生党支部委员+4
志愿服务（20h）+4
讲座分（5次）+1
院先进团支部党员 +2</t>
        </r>
      </text>
    </comment>
    <comment ref="O22" authorId="0">
      <text>
        <r>
          <rPr>
            <b/>
            <sz val="9"/>
            <rFont val="宋体"/>
            <charset val="134"/>
          </rPr>
          <t>X:</t>
        </r>
        <r>
          <rPr>
            <sz val="9"/>
            <rFont val="宋体"/>
            <charset val="134"/>
          </rPr>
          <t xml:space="preserve">
国际创新大赛院三等奖一般成员+0.75</t>
        </r>
      </text>
    </comment>
    <comment ref="T22" authorId="0">
      <text>
        <r>
          <rPr>
            <b/>
            <sz val="9"/>
            <rFont val="宋体"/>
            <charset val="134"/>
          </rPr>
          <t>X:</t>
        </r>
        <r>
          <rPr>
            <sz val="9"/>
            <rFont val="宋体"/>
            <charset val="134"/>
          </rPr>
          <t xml:space="preserve">
趣味运动会参与分 +0.5
心理知识大比拼校一等奖 +5</t>
        </r>
      </text>
    </comment>
    <comment ref="F23" authorId="0">
      <text>
        <r>
          <rPr>
            <b/>
            <sz val="9"/>
            <rFont val="宋体"/>
            <charset val="134"/>
          </rPr>
          <t>X:</t>
        </r>
        <r>
          <rPr>
            <sz val="9"/>
            <rFont val="宋体"/>
            <charset val="134"/>
          </rPr>
          <t xml:space="preserve">
文明寝室+3
志愿时长34.73小时+4
专硕组织委员考核合格+4
讲座11次+2.2
院级先进团支部成员+2</t>
        </r>
      </text>
    </comment>
    <comment ref="O23" authorId="0">
      <text>
        <r>
          <rPr>
            <b/>
            <sz val="9"/>
            <rFont val="宋体"/>
            <charset val="134"/>
          </rPr>
          <t>X:</t>
        </r>
        <r>
          <rPr>
            <sz val="9"/>
            <rFont val="宋体"/>
            <charset val="134"/>
          </rPr>
          <t xml:space="preserve">
创新创业院三等奖一般成员+1.125</t>
        </r>
      </text>
    </comment>
    <comment ref="T23" authorId="0">
      <text>
        <r>
          <rPr>
            <b/>
            <sz val="9"/>
            <rFont val="宋体"/>
            <charset val="134"/>
          </rPr>
          <t>X:</t>
        </r>
        <r>
          <rPr>
            <sz val="9"/>
            <rFont val="宋体"/>
            <charset val="134"/>
          </rPr>
          <t xml:space="preserve">
趣味运动会参与+0.5
和谐寝室大赛参与+0.5</t>
        </r>
      </text>
    </comment>
    <comment ref="F24" authorId="0">
      <text>
        <r>
          <rPr>
            <b/>
            <sz val="9"/>
            <rFont val="宋体"/>
            <charset val="134"/>
          </rPr>
          <t>长安浮华录:</t>
        </r>
        <r>
          <rPr>
            <sz val="9"/>
            <rFont val="宋体"/>
            <charset val="134"/>
          </rPr>
          <t xml:space="preserve">
党支书考核优秀+9
志愿服务（18h）+4
讲座+1.2
院级先进团支部+2</t>
        </r>
      </text>
    </comment>
    <comment ref="O24" authorId="0">
      <text>
        <r>
          <rPr>
            <b/>
            <sz val="9"/>
            <rFont val="宋体"/>
            <charset val="134"/>
          </rPr>
          <t>长安浮华录:</t>
        </r>
        <r>
          <rPr>
            <sz val="9"/>
            <rFont val="宋体"/>
            <charset val="134"/>
          </rPr>
          <t xml:space="preserve">
中国国际大学生创新大赛（2024）比赛（一般成员）+0.75</t>
        </r>
      </text>
    </comment>
    <comment ref="T24" authorId="0">
      <text>
        <r>
          <rPr>
            <b/>
            <sz val="9"/>
            <rFont val="宋体"/>
            <charset val="134"/>
          </rPr>
          <t>长安浮华录:</t>
        </r>
        <r>
          <rPr>
            <sz val="9"/>
            <rFont val="宋体"/>
            <charset val="134"/>
          </rPr>
          <t xml:space="preserve">
综合性比赛二等奖+4
第七届尖峰篮球赛+0.5
荣誉称号（党员先锋岗先进个人）+4</t>
        </r>
      </text>
    </comment>
    <comment ref="F25" authorId="0">
      <text>
        <r>
          <rPr>
            <b/>
            <sz val="9"/>
            <rFont val="宋体"/>
            <charset val="134"/>
          </rPr>
          <t>X:</t>
        </r>
        <r>
          <rPr>
            <sz val="9"/>
            <rFont val="宋体"/>
            <charset val="134"/>
          </rPr>
          <t xml:space="preserve">
1.宿舍长＋2
2.志愿时长（36.36）+4
3.讲座5次 +1
4.院级先进团支部团员＋2</t>
        </r>
      </text>
    </comment>
    <comment ref="O25" authorId="0">
      <text>
        <r>
          <rPr>
            <b/>
            <sz val="9"/>
            <rFont val="宋体"/>
            <charset val="134"/>
          </rPr>
          <t>X:</t>
        </r>
        <r>
          <rPr>
            <sz val="9"/>
            <rFont val="宋体"/>
            <charset val="134"/>
          </rPr>
          <t xml:space="preserve">
国际创新比赛院三等奖核心成员+1.125</t>
        </r>
      </text>
    </comment>
    <comment ref="T25" authorId="0">
      <text>
        <r>
          <rPr>
            <b/>
            <sz val="9"/>
            <rFont val="宋体"/>
            <charset val="134"/>
          </rPr>
          <t>X:</t>
        </r>
        <r>
          <rPr>
            <sz val="9"/>
            <rFont val="宋体"/>
            <charset val="134"/>
          </rPr>
          <t xml:space="preserve">
趣味运动会参与分</t>
        </r>
      </text>
    </comment>
    <comment ref="F26" authorId="0">
      <text>
        <r>
          <rPr>
            <b/>
            <sz val="9"/>
            <rFont val="宋体"/>
            <charset val="134"/>
          </rPr>
          <t>长安浮华录:</t>
        </r>
        <r>
          <rPr>
            <sz val="9"/>
            <rFont val="宋体"/>
            <charset val="134"/>
          </rPr>
          <t xml:space="preserve">
1.最美寝室+5
2.志愿时长+4
3.讲座+2.6
4.院先进团支部+2</t>
        </r>
      </text>
    </comment>
    <comment ref="T26" authorId="0">
      <text>
        <r>
          <rPr>
            <b/>
            <sz val="9"/>
            <rFont val="宋体"/>
            <charset val="134"/>
          </rPr>
          <t>长安浮华录:</t>
        </r>
        <r>
          <rPr>
            <sz val="9"/>
            <rFont val="宋体"/>
            <charset val="134"/>
          </rPr>
          <t xml:space="preserve">
1.时政知识竞赛一等奖+2.5
2.和谐寝室大赛+0.5</t>
        </r>
      </text>
    </comment>
    <comment ref="F27" authorId="0">
      <text>
        <r>
          <rPr>
            <b/>
            <sz val="9"/>
            <rFont val="宋体"/>
            <charset val="134"/>
          </rPr>
          <t>X:</t>
        </r>
        <r>
          <rPr>
            <sz val="9"/>
            <rFont val="宋体"/>
            <charset val="134"/>
          </rPr>
          <t xml:space="preserve">
1.优秀团支书+9
2.志愿服务:34h+4
3.讲座分：8次+1.6
4.先进团支部：+2
</t>
        </r>
      </text>
    </comment>
    <comment ref="T27" authorId="0">
      <text>
        <r>
          <rPr>
            <b/>
            <sz val="9"/>
            <rFont val="宋体"/>
            <charset val="134"/>
          </rPr>
          <t>X:</t>
        </r>
        <r>
          <rPr>
            <sz val="9"/>
            <rFont val="宋体"/>
            <charset val="134"/>
          </rPr>
          <t xml:space="preserve">
趣味运动会参与分+0.5
校运动会参与分+0.5</t>
        </r>
      </text>
    </comment>
    <comment ref="F28" authorId="0">
      <text>
        <r>
          <rPr>
            <b/>
            <sz val="9"/>
            <rFont val="宋体"/>
            <charset val="134"/>
          </rPr>
          <t>Hush:</t>
        </r>
        <r>
          <rPr>
            <sz val="9"/>
            <rFont val="宋体"/>
            <charset val="134"/>
          </rPr>
          <t xml:space="preserve">
志愿时长：+4
讲座：+3
团员/党员+2
寝室违规整改成员-1</t>
        </r>
      </text>
    </comment>
    <comment ref="T28" authorId="0">
      <text>
        <r>
          <rPr>
            <b/>
            <sz val="9"/>
            <rFont val="宋体"/>
            <charset val="134"/>
          </rPr>
          <t>Hush:</t>
        </r>
        <r>
          <rPr>
            <sz val="9"/>
            <rFont val="宋体"/>
            <charset val="134"/>
          </rPr>
          <t xml:space="preserve">
先锋岗先进个人：+4</t>
        </r>
      </text>
    </comment>
    <comment ref="F29" authorId="0">
      <text>
        <r>
          <rPr>
            <b/>
            <sz val="9"/>
            <rFont val="宋体"/>
            <charset val="134"/>
          </rPr>
          <t>伊尔:</t>
        </r>
        <r>
          <rPr>
            <sz val="9"/>
            <rFont val="宋体"/>
            <charset val="134"/>
          </rPr>
          <t xml:space="preserve">
1.志愿时长+4
2.讲座+1
3.校级志愿者行动先进集体+4
4.研会志愿服务部干事+2
5.院先进团支部团员+2
</t>
        </r>
      </text>
    </comment>
    <comment ref="O29" authorId="0">
      <text>
        <r>
          <rPr>
            <b/>
            <sz val="9"/>
            <rFont val="宋体"/>
            <charset val="134"/>
          </rPr>
          <t>伊尔:</t>
        </r>
        <r>
          <rPr>
            <sz val="9"/>
            <rFont val="宋体"/>
            <charset val="134"/>
          </rPr>
          <t xml:space="preserve">
论文《基于卷入程度和协同性双视角的中学生父母教育卷入量表编制及质量验证》，三级期刊，学生共二，+2
</t>
        </r>
        <r>
          <rPr>
            <b/>
            <sz val="9"/>
            <rFont val="宋体"/>
            <charset val="134"/>
          </rPr>
          <t xml:space="preserve">
X:</t>
        </r>
        <r>
          <rPr>
            <sz val="9"/>
            <rFont val="宋体"/>
            <charset val="134"/>
          </rPr>
          <t xml:space="preserve">
论文不符合加分要求：-2</t>
        </r>
      </text>
    </comment>
    <comment ref="F30" authorId="0">
      <text>
        <r>
          <rPr>
            <b/>
            <sz val="9"/>
            <rFont val="宋体"/>
            <charset val="134"/>
          </rPr>
          <t>伊尔:</t>
        </r>
        <r>
          <rPr>
            <sz val="9"/>
            <rFont val="宋体"/>
            <charset val="134"/>
          </rPr>
          <t xml:space="preserve">
志愿时长+0.5
讲座+0.8
</t>
        </r>
      </text>
    </comment>
    <comment ref="O30" authorId="0">
      <text>
        <r>
          <rPr>
            <b/>
            <sz val="9"/>
            <rFont val="宋体"/>
            <charset val="134"/>
          </rPr>
          <t>伊尔:</t>
        </r>
        <r>
          <rPr>
            <sz val="9"/>
            <rFont val="宋体"/>
            <charset val="134"/>
          </rPr>
          <t xml:space="preserve">
1、浙江省互联网+大学生创新创业比赛，一般成员，+1.125
2、浙江省互联网+大学生创新创业比赛，一般成员，+1.8
</t>
        </r>
      </text>
    </comment>
    <comment ref="F31" authorId="0">
      <text>
        <r>
          <rPr>
            <b/>
            <sz val="9"/>
            <rFont val="宋体"/>
            <charset val="134"/>
          </rPr>
          <t>长安浮华录:</t>
        </r>
        <r>
          <rPr>
            <sz val="9"/>
            <rFont val="宋体"/>
            <charset val="134"/>
          </rPr>
          <t xml:space="preserve">
1.最美寝室+5
2.志愿时长19.15小时+4
3.参与学术讲座+1.8
4.院先进团支部+2</t>
        </r>
      </text>
    </comment>
    <comment ref="T31" authorId="0">
      <text>
        <r>
          <rPr>
            <b/>
            <sz val="9"/>
            <rFont val="宋体"/>
            <charset val="134"/>
          </rPr>
          <t>X:</t>
        </r>
        <r>
          <rPr>
            <sz val="9"/>
            <rFont val="宋体"/>
            <charset val="134"/>
          </rPr>
          <t xml:space="preserve">
1.参与趣味运动会拔河投沙包+0.5
2.参与和谐寝室大赛+0.5
3.心理赋能视频科普大赛校级优胜+1.5</t>
        </r>
      </text>
    </comment>
    <comment ref="F32" authorId="0">
      <text>
        <r>
          <rPr>
            <b/>
            <sz val="9"/>
            <rFont val="宋体"/>
            <charset val="134"/>
          </rPr>
          <t>Hush:</t>
        </r>
        <r>
          <rPr>
            <sz val="9"/>
            <rFont val="宋体"/>
            <charset val="134"/>
          </rPr>
          <t xml:space="preserve">
讲座1.4
志愿时长4
院级先进团支部2
文体生活部干事2</t>
        </r>
      </text>
    </comment>
    <comment ref="T32" authorId="0">
      <text>
        <r>
          <rPr>
            <b/>
            <sz val="9"/>
            <rFont val="宋体"/>
            <charset val="134"/>
          </rPr>
          <t>Hush:</t>
        </r>
        <r>
          <rPr>
            <sz val="9"/>
            <rFont val="宋体"/>
            <charset val="134"/>
          </rPr>
          <t xml:space="preserve">
校乒乓球双打二等奖：+3.5</t>
        </r>
        <r>
          <rPr>
            <b/>
            <sz val="9"/>
            <rFont val="宋体"/>
            <charset val="134"/>
          </rPr>
          <t xml:space="preserve">
Hush:</t>
        </r>
        <r>
          <rPr>
            <sz val="9"/>
            <rFont val="宋体"/>
            <charset val="134"/>
          </rPr>
          <t xml:space="preserve">
校乒乓球单打三等奖：+5</t>
        </r>
        <r>
          <rPr>
            <b/>
            <sz val="9"/>
            <rFont val="宋体"/>
            <charset val="134"/>
          </rPr>
          <t xml:space="preserve">
伊尔:</t>
        </r>
        <r>
          <rPr>
            <sz val="9"/>
            <rFont val="宋体"/>
            <charset val="134"/>
          </rPr>
          <t xml:space="preserve">
校乒乓球比赛双打第二：3.5
校乒乓球比赛单打第五：3</t>
        </r>
      </text>
    </comment>
    <comment ref="F33" authorId="0">
      <text>
        <r>
          <rPr>
            <b/>
            <sz val="9"/>
            <rFont val="宋体"/>
            <charset val="134"/>
          </rPr>
          <t>X:</t>
        </r>
        <r>
          <rPr>
            <sz val="9"/>
            <rFont val="宋体"/>
            <charset val="134"/>
          </rPr>
          <t xml:space="preserve">
讲座6次+1.2
志愿时长18.5小时+4
研会干事+2
院级优秀团干部奖+4
院级先进团支部成员+2</t>
        </r>
        <r>
          <rPr>
            <b/>
            <sz val="9"/>
            <rFont val="宋体"/>
            <charset val="134"/>
          </rPr>
          <t xml:space="preserve">
X:</t>
        </r>
        <r>
          <rPr>
            <sz val="9"/>
            <rFont val="宋体"/>
            <charset val="134"/>
          </rPr>
          <t xml:space="preserve">
整改寝室成员-1</t>
        </r>
      </text>
    </comment>
    <comment ref="F34" authorId="0">
      <text>
        <r>
          <rPr>
            <b/>
            <sz val="9"/>
            <rFont val="宋体"/>
            <charset val="134"/>
          </rPr>
          <t>伊尔:</t>
        </r>
        <r>
          <rPr>
            <sz val="9"/>
            <rFont val="宋体"/>
            <charset val="134"/>
          </rPr>
          <t xml:space="preserve">
1.志愿时长：11.27+0.5
讲座：6次+1.2
院先进团支部：+2
</t>
        </r>
      </text>
    </comment>
    <comment ref="O34" authorId="0">
      <text>
        <r>
          <rPr>
            <b/>
            <sz val="9"/>
            <rFont val="宋体"/>
            <charset val="134"/>
          </rPr>
          <t>Hush:</t>
        </r>
        <r>
          <rPr>
            <sz val="9"/>
            <rFont val="宋体"/>
            <charset val="134"/>
          </rPr>
          <t xml:space="preserve">
中国国际大学生创新大赛核心成员+1.125</t>
        </r>
      </text>
    </comment>
    <comment ref="F35" authorId="0">
      <text>
        <r>
          <rPr>
            <b/>
            <sz val="9"/>
            <rFont val="宋体"/>
            <charset val="134"/>
          </rPr>
          <t>Hush:</t>
        </r>
        <r>
          <rPr>
            <sz val="9"/>
            <rFont val="宋体"/>
            <charset val="134"/>
          </rPr>
          <t xml:space="preserve">
志愿时长22.5 +4分
讲座次数8 +1.6
院先进团支部 +2
寝室长 +2</t>
        </r>
      </text>
    </comment>
    <comment ref="O35" authorId="0">
      <text>
        <r>
          <rPr>
            <b/>
            <sz val="9"/>
            <rFont val="宋体"/>
            <charset val="134"/>
          </rPr>
          <t>Hush:</t>
        </r>
        <r>
          <rPr>
            <sz val="9"/>
            <rFont val="宋体"/>
            <charset val="134"/>
          </rPr>
          <t xml:space="preserve">
互联网+ 院三等奖 +1.125</t>
        </r>
      </text>
    </comment>
    <comment ref="T35" authorId="0">
      <text>
        <r>
          <rPr>
            <b/>
            <sz val="9"/>
            <rFont val="宋体"/>
            <charset val="134"/>
          </rPr>
          <t>Hush:</t>
        </r>
        <r>
          <rPr>
            <sz val="9"/>
            <rFont val="宋体"/>
            <charset val="134"/>
          </rPr>
          <t xml:space="preserve">
心理知识比赛 +2
时政知识大赛 +2
趣味运动会 +0.5</t>
        </r>
      </text>
    </comment>
    <comment ref="F36" authorId="0">
      <text>
        <r>
          <rPr>
            <b/>
            <sz val="9"/>
            <rFont val="宋体"/>
            <charset val="134"/>
          </rPr>
          <t>伊尔:</t>
        </r>
        <r>
          <rPr>
            <sz val="9"/>
            <rFont val="宋体"/>
            <charset val="134"/>
          </rPr>
          <t xml:space="preserve">
1.讲座+1.8 
2.志愿时长+4 
3.班委+4
4.院级先进团支部+2
</t>
        </r>
      </text>
    </comment>
    <comment ref="T36" authorId="0">
      <text>
        <r>
          <rPr>
            <b/>
            <sz val="9"/>
            <rFont val="宋体"/>
            <charset val="134"/>
          </rPr>
          <t>伊尔:</t>
        </r>
        <r>
          <rPr>
            <sz val="9"/>
            <rFont val="宋体"/>
            <charset val="134"/>
          </rPr>
          <t xml:space="preserve">
趣味运动会+0.5
</t>
        </r>
      </text>
    </comment>
    <comment ref="F37" authorId="0">
      <text>
        <r>
          <rPr>
            <b/>
            <sz val="9"/>
            <rFont val="宋体"/>
            <charset val="134"/>
          </rPr>
          <t>长安浮华录:</t>
        </r>
        <r>
          <rPr>
            <sz val="9"/>
            <rFont val="宋体"/>
            <charset val="134"/>
          </rPr>
          <t xml:space="preserve">
1.学生工作表现：心理学院研会干事优秀+3
2.志愿服务加分：志愿时长+2.5
3.参与集体活动：讲座：4次＋0.8
4.院先进团支部+2</t>
        </r>
      </text>
    </comment>
    <comment ref="T37" authorId="0">
      <text>
        <r>
          <rPr>
            <b/>
            <sz val="9"/>
            <rFont val="宋体"/>
            <charset val="134"/>
          </rPr>
          <t>长安浮华录:</t>
        </r>
        <r>
          <rPr>
            <sz val="9"/>
            <rFont val="宋体"/>
            <charset val="134"/>
          </rPr>
          <t xml:space="preserve">
1.心里赋能大赛校三等+2.5
2.心理知识竞赛校一等+5
3.师范技能大赛院优胜+2
4.心理学院趣味运动会+0.5</t>
        </r>
      </text>
    </comment>
    <comment ref="F38" authorId="0">
      <text>
        <r>
          <rPr>
            <b/>
            <sz val="9"/>
            <rFont val="宋体"/>
            <charset val="134"/>
          </rPr>
          <t>Hush:</t>
        </r>
        <r>
          <rPr>
            <sz val="9"/>
            <rFont val="宋体"/>
            <charset val="134"/>
          </rPr>
          <t xml:space="preserve">
志愿时长64.49 +4分
寝室长 +2分
讲座次数5次 +1分
院先进团支部 +2分</t>
        </r>
      </text>
    </comment>
    <comment ref="O38" authorId="0">
      <text>
        <r>
          <rPr>
            <b/>
            <sz val="9"/>
            <rFont val="宋体"/>
            <charset val="134"/>
          </rPr>
          <t>Hush:</t>
        </r>
        <r>
          <rPr>
            <sz val="9"/>
            <rFont val="宋体"/>
            <charset val="134"/>
          </rPr>
          <t xml:space="preserve">
中国国际大学生创新大赛(2024)核心成员 +1.125分</t>
        </r>
      </text>
    </comment>
    <comment ref="T38" authorId="0">
      <text>
        <r>
          <rPr>
            <b/>
            <sz val="9"/>
            <rFont val="宋体"/>
            <charset val="134"/>
          </rPr>
          <t>Hush:</t>
        </r>
        <r>
          <rPr>
            <sz val="9"/>
            <rFont val="宋体"/>
            <charset val="134"/>
          </rPr>
          <t xml:space="preserve">
首届心理科普视频大赛 校一等奖 +5分
党史知识竞赛 参与分+0.5分
心理知识竞赛 参与分+0.5分</t>
        </r>
      </text>
    </comment>
    <comment ref="F39" authorId="0">
      <text>
        <r>
          <rPr>
            <b/>
            <sz val="9"/>
            <rFont val="宋体"/>
            <charset val="134"/>
          </rPr>
          <t>XD:</t>
        </r>
        <r>
          <rPr>
            <sz val="9"/>
            <rFont val="宋体"/>
            <charset val="134"/>
          </rPr>
          <t xml:space="preserve">
1.研会就业组干事称职 +2分；
2.志愿时长33.87小时+4分；
3.讲座分8次*0.2=1.6分
4.院级优秀团支部（团员）：加2分</t>
        </r>
      </text>
    </comment>
    <comment ref="T39" authorId="0">
      <text>
        <r>
          <rPr>
            <b/>
            <sz val="9"/>
            <rFont val="宋体"/>
            <charset val="134"/>
          </rPr>
          <t>XD:</t>
        </r>
        <r>
          <rPr>
            <sz val="9"/>
            <rFont val="宋体"/>
            <charset val="134"/>
          </rPr>
          <t xml:space="preserve">
1.全国心理与行为在线实验精英赛三等奖（分赛区算省级，再减半） +5分</t>
        </r>
      </text>
    </comment>
    <comment ref="F40" authorId="0">
      <text>
        <r>
          <rPr>
            <b/>
            <sz val="9"/>
            <rFont val="宋体"/>
            <charset val="134"/>
          </rPr>
          <t>X:</t>
        </r>
        <r>
          <rPr>
            <sz val="9"/>
            <rFont val="宋体"/>
            <charset val="134"/>
          </rPr>
          <t xml:space="preserve">
1、志愿时长+4
2、讲座时长+2.8
3、寝室整改责任人-5</t>
        </r>
      </text>
    </comment>
    <comment ref="T40" authorId="0">
      <text>
        <r>
          <rPr>
            <b/>
            <sz val="9"/>
            <rFont val="宋体"/>
            <charset val="134"/>
          </rPr>
          <t>X:</t>
        </r>
        <r>
          <rPr>
            <sz val="9"/>
            <rFont val="宋体"/>
            <charset val="134"/>
          </rPr>
          <t xml:space="preserve">
1、“梦之旅”原创文学作品大赛参与+0.5
2、2024心理学院师范技能大赛参与+0.5
3、2023心理学院心理辅导课教学设计院二等奖+4
4、浙江师范大学“立德树人·以德育德”研究生征文大赛校三等奖+5
</t>
        </r>
      </text>
    </comment>
    <comment ref="F41" authorId="0">
      <text>
        <r>
          <rPr>
            <b/>
            <sz val="9"/>
            <rFont val="宋体"/>
            <charset val="134"/>
          </rPr>
          <t>Hush:</t>
        </r>
        <r>
          <rPr>
            <sz val="9"/>
            <rFont val="宋体"/>
            <charset val="134"/>
          </rPr>
          <t xml:space="preserve">
志愿时长+3
讲座+1.8
寝室整改成员-1
团/党员+2</t>
        </r>
      </text>
    </comment>
    <comment ref="F42" authorId="0">
      <text>
        <r>
          <rPr>
            <b/>
            <sz val="9"/>
            <rFont val="宋体"/>
            <charset val="134"/>
          </rPr>
          <t>伊尔:</t>
        </r>
        <r>
          <rPr>
            <sz val="9"/>
            <rFont val="宋体"/>
            <charset val="134"/>
          </rPr>
          <t xml:space="preserve">
1.志愿时长共17h ＋3.5分
2.讲座×6 ＋1.2分
3.院优秀团支部 ＋2分
</t>
        </r>
      </text>
    </comment>
    <comment ref="O42" authorId="0">
      <text>
        <r>
          <rPr>
            <b/>
            <sz val="9"/>
            <rFont val="宋体"/>
            <charset val="134"/>
          </rPr>
          <t>Hush:</t>
        </r>
        <r>
          <rPr>
            <sz val="9"/>
            <rFont val="宋体"/>
            <charset val="134"/>
          </rPr>
          <t xml:space="preserve">
参加中国国际大学生创新大赛一般成员＋0.75分</t>
        </r>
      </text>
    </comment>
    <comment ref="T42" authorId="0">
      <text>
        <r>
          <rPr>
            <b/>
            <sz val="9"/>
            <rFont val="宋体"/>
            <charset val="134"/>
          </rPr>
          <t>伊尔:</t>
        </r>
        <r>
          <rPr>
            <sz val="9"/>
            <rFont val="宋体"/>
            <charset val="134"/>
          </rPr>
          <t xml:space="preserve">
1.校级心理科普短视频大赛优胜奖，＋1.5分
</t>
        </r>
      </text>
    </comment>
    <comment ref="F43" authorId="0">
      <text>
        <r>
          <rPr>
            <b/>
            <sz val="9"/>
            <rFont val="宋体"/>
            <charset val="134"/>
          </rPr>
          <t>X:</t>
        </r>
        <r>
          <rPr>
            <sz val="9"/>
            <rFont val="宋体"/>
            <charset val="134"/>
          </rPr>
          <t xml:space="preserve">
院先进团支部团员：+2
讲座5次：+1
志愿时长（6小时）：+3
校检整改宿舍成员：-1
</t>
        </r>
      </text>
    </comment>
    <comment ref="O43" authorId="0">
      <text>
        <r>
          <rPr>
            <b/>
            <sz val="9"/>
            <rFont val="宋体"/>
            <charset val="134"/>
          </rPr>
          <t>X:</t>
        </r>
        <r>
          <rPr>
            <sz val="9"/>
            <rFont val="宋体"/>
            <charset val="134"/>
          </rPr>
          <t xml:space="preserve">
创新创业院三等奖一般成员+1.125</t>
        </r>
      </text>
    </comment>
    <comment ref="F44" authorId="0">
      <text>
        <r>
          <rPr>
            <b/>
            <sz val="9"/>
            <rFont val="宋体"/>
            <charset val="134"/>
          </rPr>
          <t>XD:</t>
        </r>
        <r>
          <rPr>
            <sz val="9"/>
            <rFont val="宋体"/>
            <charset val="134"/>
          </rPr>
          <t xml:space="preserve">
1、2023-2024学年浙江师范大学心理学院志愿者行动先进个人+4
2、志愿时长60.8h +4
3、讲座2次 +0.4
4、院先进团支部（党员） +2分</t>
        </r>
      </text>
    </comment>
    <comment ref="O44" authorId="0">
      <text>
        <r>
          <rPr>
            <b/>
            <sz val="9"/>
            <rFont val="宋体"/>
            <charset val="134"/>
          </rPr>
          <t>XD:</t>
        </r>
        <r>
          <rPr>
            <sz val="9"/>
            <rFont val="宋体"/>
            <charset val="134"/>
          </rPr>
          <t xml:space="preserve">
1.中国国际大学生创新大赛-院三等奖-核心成员 +1.125分
（3*1.5*0.5*1/2=1.125）</t>
        </r>
      </text>
    </comment>
    <comment ref="T44" authorId="0">
      <text>
        <r>
          <rPr>
            <b/>
            <sz val="9"/>
            <rFont val="宋体"/>
            <charset val="134"/>
          </rPr>
          <t>XD:</t>
        </r>
        <r>
          <rPr>
            <sz val="9"/>
            <rFont val="宋体"/>
            <charset val="134"/>
          </rPr>
          <t xml:space="preserve">
1.浙江师范大学第七届尖峰俱乐部羽毛球联赛第七名（校优胜）+3分</t>
        </r>
      </text>
    </comment>
    <comment ref="F45" authorId="0">
      <text>
        <r>
          <rPr>
            <b/>
            <sz val="9"/>
            <rFont val="宋体"/>
            <charset val="134"/>
          </rPr>
          <t>长安浮华录:</t>
        </r>
        <r>
          <rPr>
            <sz val="9"/>
            <rFont val="宋体"/>
            <charset val="134"/>
          </rPr>
          <t xml:space="preserve">
1.志愿时长-2
2.讲座+0.6
3.院级先进团支部+2</t>
        </r>
      </text>
    </comment>
    <comment ref="O45" authorId="0">
      <text>
        <r>
          <rPr>
            <b/>
            <sz val="9"/>
            <rFont val="宋体"/>
            <charset val="134"/>
          </rPr>
          <t>X:</t>
        </r>
        <r>
          <rPr>
            <sz val="9"/>
            <rFont val="宋体"/>
            <charset val="134"/>
          </rPr>
          <t xml:space="preserve">
1.创新大赛院三等奖（非核心成员）：3*150%*0.25=1.125</t>
        </r>
      </text>
    </comment>
    <comment ref="F46" authorId="0">
      <text>
        <r>
          <rPr>
            <b/>
            <sz val="9"/>
            <rFont val="宋体"/>
            <charset val="134"/>
          </rPr>
          <t>XD:</t>
        </r>
        <r>
          <rPr>
            <sz val="9"/>
            <rFont val="宋体"/>
            <charset val="134"/>
          </rPr>
          <t xml:space="preserve">
1.志愿时长26h +4
2.讲座2次 +0.4
3.院先进团支部（团员） +2</t>
        </r>
        <r>
          <rPr>
            <b/>
            <sz val="9"/>
            <rFont val="宋体"/>
            <charset val="134"/>
          </rPr>
          <t xml:space="preserve">
X:</t>
        </r>
        <r>
          <rPr>
            <sz val="9"/>
            <rFont val="宋体"/>
            <charset val="134"/>
          </rPr>
          <t xml:space="preserve">
4.整改寝室成员：-1</t>
        </r>
      </text>
    </comment>
    <comment ref="O46" authorId="0">
      <text>
        <r>
          <rPr>
            <b/>
            <sz val="9"/>
            <rFont val="宋体"/>
            <charset val="134"/>
          </rPr>
          <t>XD:</t>
        </r>
        <r>
          <rPr>
            <sz val="9"/>
            <rFont val="宋体"/>
            <charset val="134"/>
          </rPr>
          <t xml:space="preserve">
1.创业大赛院三等，一般成员 3*1/3*0.5*1.5=0.75分</t>
        </r>
      </text>
    </comment>
    <comment ref="T46" authorId="0">
      <text>
        <r>
          <rPr>
            <b/>
            <sz val="9"/>
            <rFont val="宋体"/>
            <charset val="134"/>
          </rPr>
          <t>XD:</t>
        </r>
        <r>
          <rPr>
            <sz val="9"/>
            <rFont val="宋体"/>
            <charset val="134"/>
          </rPr>
          <t xml:space="preserve">
1.校运会参赛 +0.5分</t>
        </r>
      </text>
    </comment>
    <comment ref="F47" authorId="0">
      <text>
        <r>
          <rPr>
            <b/>
            <sz val="9"/>
            <rFont val="宋体"/>
            <charset val="134"/>
          </rPr>
          <t>guigui:</t>
        </r>
        <r>
          <rPr>
            <sz val="9"/>
            <rFont val="宋体"/>
            <charset val="134"/>
          </rPr>
          <t xml:space="preserve">
讲座1.8分
志愿时长4分                                        团员2分</t>
        </r>
      </text>
    </comment>
    <comment ref="T47" authorId="0">
      <text>
        <r>
          <rPr>
            <b/>
            <sz val="9"/>
            <rFont val="宋体"/>
            <charset val="134"/>
          </rPr>
          <t>guigui:</t>
        </r>
        <r>
          <rPr>
            <sz val="9"/>
            <rFont val="宋体"/>
            <charset val="134"/>
          </rPr>
          <t xml:space="preserve">
趣味运动会参与两个项目0.5</t>
        </r>
      </text>
    </comment>
    <comment ref="F48" authorId="0">
      <text>
        <r>
          <rPr>
            <b/>
            <sz val="9"/>
            <rFont val="宋体"/>
            <charset val="134"/>
          </rPr>
          <t>伊尔:</t>
        </r>
        <r>
          <rPr>
            <sz val="9"/>
            <rFont val="宋体"/>
            <charset val="134"/>
          </rPr>
          <t xml:space="preserve">
副团支书+4分
志愿时长14.67，+2分
学术讲座4次，+0.8分
院级先进团支部，+2分
违规停车，-2+2分
</t>
        </r>
      </text>
    </comment>
    <comment ref="T48" authorId="0">
      <text>
        <r>
          <rPr>
            <b/>
            <sz val="9"/>
            <rFont val="宋体"/>
            <charset val="134"/>
          </rPr>
          <t>伊尔:</t>
        </r>
        <r>
          <rPr>
            <sz val="9"/>
            <rFont val="宋体"/>
            <charset val="134"/>
          </rPr>
          <t xml:space="preserve">
心理知识竞赛三等奖+1.5分
</t>
        </r>
      </text>
    </comment>
    <comment ref="F49" authorId="0">
      <text>
        <r>
          <rPr>
            <b/>
            <sz val="9"/>
            <rFont val="宋体"/>
            <charset val="134"/>
          </rPr>
          <t>XD:</t>
        </r>
        <r>
          <rPr>
            <sz val="9"/>
            <rFont val="宋体"/>
            <charset val="134"/>
          </rPr>
          <t xml:space="preserve">
1.文体委员 （4分）
2.志愿时长14.5（2分）
3.学术讲座7次（1.4分）
4.院先进团支部（团员）（2分)</t>
        </r>
      </text>
    </comment>
    <comment ref="T49" authorId="0">
      <text>
        <r>
          <rPr>
            <b/>
            <sz val="9"/>
            <rFont val="宋体"/>
            <charset val="134"/>
          </rPr>
          <t>XD:</t>
        </r>
        <r>
          <rPr>
            <sz val="9"/>
            <rFont val="宋体"/>
            <charset val="134"/>
          </rPr>
          <t xml:space="preserve">
1.趣味运动会 0.5
2.校运动会 0.5</t>
        </r>
      </text>
    </comment>
    <comment ref="F50" authorId="0">
      <text>
        <r>
          <rPr>
            <b/>
            <sz val="9"/>
            <rFont val="宋体"/>
            <charset val="134"/>
          </rPr>
          <t>伊尔:</t>
        </r>
        <r>
          <rPr>
            <sz val="9"/>
            <rFont val="宋体"/>
            <charset val="134"/>
          </rPr>
          <t xml:space="preserve">
志愿时长15.55小时+2.5
</t>
        </r>
      </text>
    </comment>
    <comment ref="O50" authorId="0">
      <text>
        <r>
          <rPr>
            <b/>
            <sz val="9"/>
            <rFont val="宋体"/>
            <charset val="134"/>
          </rPr>
          <t>Hush:</t>
        </r>
        <r>
          <rPr>
            <sz val="9"/>
            <rFont val="宋体"/>
            <charset val="134"/>
          </rPr>
          <t xml:space="preserve">
中国大学生创新创业大赛，非核心成员，+1.125</t>
        </r>
      </text>
    </comment>
    <comment ref="F51" authorId="0">
      <text>
        <r>
          <rPr>
            <b/>
            <sz val="9"/>
            <rFont val="宋体"/>
            <charset val="134"/>
          </rPr>
          <t>Hush:</t>
        </r>
        <r>
          <rPr>
            <sz val="9"/>
            <rFont val="宋体"/>
            <charset val="134"/>
          </rPr>
          <t xml:space="preserve">
志愿时长21.17h +4分
舍友插头未拔：-1分
讲座：13次，2.6分
寝室长+2
团员/党员+2</t>
        </r>
      </text>
    </comment>
    <comment ref="F52" authorId="0">
      <text>
        <r>
          <rPr>
            <b/>
            <sz val="9"/>
            <rFont val="宋体"/>
            <charset val="134"/>
          </rPr>
          <t>Hush:</t>
        </r>
        <r>
          <rPr>
            <sz val="9"/>
            <rFont val="宋体"/>
            <charset val="134"/>
          </rPr>
          <t xml:space="preserve">
1、志愿时长+3.5分
2、讲座+2.4</t>
        </r>
      </text>
    </comment>
    <comment ref="F53" authorId="0">
      <text>
        <r>
          <rPr>
            <b/>
            <sz val="9"/>
            <rFont val="宋体"/>
            <charset val="134"/>
          </rPr>
          <t>长安浮华录:</t>
        </r>
        <r>
          <rPr>
            <sz val="9"/>
            <rFont val="宋体"/>
            <charset val="134"/>
          </rPr>
          <t xml:space="preserve">
1.志愿时长：50h+4
2.讲座分：11次+2.2
3.先进团支部：+2
3.寝室长：+3
</t>
        </r>
        <r>
          <rPr>
            <b/>
            <sz val="9"/>
            <rFont val="宋体"/>
            <charset val="134"/>
          </rPr>
          <t xml:space="preserve">
Hush:</t>
        </r>
        <r>
          <rPr>
            <sz val="9"/>
            <rFont val="宋体"/>
            <charset val="134"/>
          </rPr>
          <t xml:space="preserve">
寝室长+2</t>
        </r>
      </text>
    </comment>
    <comment ref="F54" authorId="0">
      <text>
        <r>
          <rPr>
            <b/>
            <sz val="9"/>
            <rFont val="宋体"/>
            <charset val="134"/>
          </rPr>
          <t>Hush:</t>
        </r>
        <r>
          <rPr>
            <sz val="9"/>
            <rFont val="宋体"/>
            <charset val="134"/>
          </rPr>
          <t xml:space="preserve">
1.志愿时长+4
2.参与学术讲座等+2.6</t>
        </r>
        <r>
          <rPr>
            <b/>
            <sz val="9"/>
            <rFont val="宋体"/>
            <charset val="134"/>
          </rPr>
          <t xml:space="preserve">
Hush:</t>
        </r>
        <r>
          <rPr>
            <sz val="9"/>
            <rFont val="宋体"/>
            <charset val="134"/>
          </rPr>
          <t xml:space="preserve">
1.志愿时长+4
2.参与学术讲座等+2.6</t>
        </r>
      </text>
    </comment>
    <comment ref="T54" authorId="0">
      <text>
        <r>
          <rPr>
            <b/>
            <sz val="9"/>
            <rFont val="宋体"/>
            <charset val="134"/>
          </rPr>
          <t>Hush:</t>
        </r>
        <r>
          <rPr>
            <sz val="9"/>
            <rFont val="宋体"/>
            <charset val="134"/>
          </rPr>
          <t xml:space="preserve">
1.参与趣味运动会拔河+0.5
2.参与院心理知识比赛+0.5
3.校心理赋能征文大赛优胜奖+3</t>
        </r>
      </text>
    </comment>
    <comment ref="F55" authorId="0">
      <text>
        <r>
          <rPr>
            <b/>
            <sz val="9"/>
            <rFont val="宋体"/>
            <charset val="134"/>
          </rPr>
          <t>长安浮华录:</t>
        </r>
        <r>
          <rPr>
            <sz val="9"/>
            <rFont val="宋体"/>
            <charset val="134"/>
          </rPr>
          <t xml:space="preserve">
1.志愿时长+4
2.讲座+1.8
3.团员+2</t>
        </r>
      </text>
    </comment>
    <comment ref="F56" authorId="0">
      <text>
        <r>
          <rPr>
            <b/>
            <sz val="9"/>
            <rFont val="宋体"/>
            <charset val="134"/>
          </rPr>
          <t>伊尔:</t>
        </r>
        <r>
          <rPr>
            <sz val="9"/>
            <rFont val="宋体"/>
            <charset val="134"/>
          </rPr>
          <t xml:space="preserve">
担任宣传委员4分
做满志愿时长4分
11次讲座2.2分
共青团员2分
</t>
        </r>
      </text>
    </comment>
    <comment ref="F57" authorId="0">
      <text>
        <r>
          <rPr>
            <b/>
            <sz val="9"/>
            <rFont val="宋体"/>
            <charset val="134"/>
          </rPr>
          <t>长安浮华录:</t>
        </r>
        <r>
          <rPr>
            <sz val="9"/>
            <rFont val="宋体"/>
            <charset val="134"/>
          </rPr>
          <t xml:space="preserve">
志愿时长不足5小时，-2；
讲座1个，0.2</t>
        </r>
        <r>
          <rPr>
            <b/>
            <sz val="9"/>
            <rFont val="宋体"/>
            <charset val="134"/>
          </rPr>
          <t xml:space="preserve">
X:</t>
        </r>
        <r>
          <rPr>
            <sz val="9"/>
            <rFont val="宋体"/>
            <charset val="134"/>
          </rPr>
          <t xml:space="preserve">
党员+2</t>
        </r>
      </text>
    </comment>
    <comment ref="F58" authorId="0">
      <text>
        <r>
          <rPr>
            <b/>
            <sz val="9"/>
            <rFont val="宋体"/>
            <charset val="134"/>
          </rPr>
          <t>长安浮华录:</t>
        </r>
        <r>
          <rPr>
            <sz val="9"/>
            <rFont val="宋体"/>
            <charset val="134"/>
          </rPr>
          <t xml:space="preserve">
1.志愿时长+4
2.讲座+1.2
3.院级先进团支部+2</t>
        </r>
      </text>
    </comment>
    <comment ref="F59" authorId="0">
      <text>
        <r>
          <rPr>
            <b/>
            <sz val="9"/>
            <rFont val="宋体"/>
            <charset val="134"/>
          </rPr>
          <t>XD:</t>
        </r>
        <r>
          <rPr>
            <sz val="9"/>
            <rFont val="宋体"/>
            <charset val="134"/>
          </rPr>
          <t xml:space="preserve">
1.寝室长 +2
2.志愿服务17h +3.5
4.院先进团支部（团员） +2
5.寝室整改成员 -1</t>
        </r>
        <r>
          <rPr>
            <b/>
            <sz val="9"/>
            <rFont val="宋体"/>
            <charset val="134"/>
          </rPr>
          <t xml:space="preserve">
X:</t>
        </r>
        <r>
          <rPr>
            <sz val="9"/>
            <rFont val="宋体"/>
            <charset val="134"/>
          </rPr>
          <t xml:space="preserve">
讲座次数（5次）+1</t>
        </r>
      </text>
    </comment>
    <comment ref="T59" authorId="0">
      <text>
        <r>
          <rPr>
            <b/>
            <sz val="9"/>
            <rFont val="宋体"/>
            <charset val="134"/>
          </rPr>
          <t>XD:</t>
        </r>
        <r>
          <rPr>
            <sz val="9"/>
            <rFont val="宋体"/>
            <charset val="134"/>
          </rPr>
          <t xml:space="preserve">
1.十佳歌手院优胜奖+2</t>
        </r>
      </text>
    </comment>
    <comment ref="F60" authorId="0">
      <text>
        <r>
          <rPr>
            <b/>
            <sz val="9"/>
            <rFont val="宋体"/>
            <charset val="134"/>
          </rPr>
          <t>Hush:</t>
        </r>
        <r>
          <rPr>
            <sz val="9"/>
            <rFont val="宋体"/>
            <charset val="134"/>
          </rPr>
          <t xml:space="preserve">
讲座加分+2，志愿+4，研会干事+2</t>
        </r>
      </text>
    </comment>
    <comment ref="T60" authorId="0">
      <text>
        <r>
          <rPr>
            <b/>
            <sz val="9"/>
            <rFont val="宋体"/>
            <charset val="134"/>
          </rPr>
          <t>Hush:</t>
        </r>
        <r>
          <rPr>
            <sz val="9"/>
            <rFont val="宋体"/>
            <charset val="134"/>
          </rPr>
          <t xml:space="preserve">
趣味运动会参与+0.5</t>
        </r>
      </text>
    </comment>
    <comment ref="F61" authorId="0">
      <text>
        <r>
          <rPr>
            <b/>
            <sz val="9"/>
            <rFont val="宋体"/>
            <charset val="134"/>
          </rPr>
          <t>X:</t>
        </r>
        <r>
          <rPr>
            <sz val="9"/>
            <rFont val="宋体"/>
            <charset val="134"/>
          </rPr>
          <t xml:space="preserve">
文明寝室+3分
参加8次讲座+1.6分
院级先进团支部团员+2分</t>
        </r>
      </text>
    </comment>
    <comment ref="T61" authorId="0">
      <text>
        <r>
          <rPr>
            <b/>
            <sz val="9"/>
            <rFont val="宋体"/>
            <charset val="134"/>
          </rPr>
          <t>guigui:</t>
        </r>
        <r>
          <rPr>
            <sz val="9"/>
            <rFont val="宋体"/>
            <charset val="134"/>
          </rPr>
          <t xml:space="preserve">
心理知识比拼大赛+0.5分
</t>
        </r>
      </text>
    </comment>
    <comment ref="F62" authorId="0">
      <text>
        <r>
          <rPr>
            <b/>
            <sz val="9"/>
            <rFont val="宋体"/>
            <charset val="134"/>
          </rPr>
          <t>guigui:</t>
        </r>
        <r>
          <rPr>
            <sz val="9"/>
            <rFont val="宋体"/>
            <charset val="134"/>
          </rPr>
          <t xml:space="preserve">
志愿时长17.47h</t>
        </r>
        <r>
          <rPr>
            <b/>
            <sz val="9"/>
            <rFont val="宋体"/>
            <charset val="134"/>
          </rPr>
          <t xml:space="preserve">
X:</t>
        </r>
        <r>
          <rPr>
            <sz val="9"/>
            <rFont val="宋体"/>
            <charset val="134"/>
          </rPr>
          <t xml:space="preserve">
团员+2</t>
        </r>
        <r>
          <rPr>
            <b/>
            <sz val="9"/>
            <rFont val="宋体"/>
            <charset val="134"/>
          </rPr>
          <t xml:space="preserve">
guigui:</t>
        </r>
        <r>
          <rPr>
            <sz val="9"/>
            <rFont val="宋体"/>
            <charset val="134"/>
          </rPr>
          <t xml:space="preserve">
34178:
1.最美寝室+5
2.研会成员，考核优秀+3
3.志愿时长+4
4.讲座+2.8
5.院级先进团支部+2
</t>
        </r>
        <r>
          <rPr>
            <b/>
            <sz val="9"/>
            <rFont val="宋体"/>
            <charset val="134"/>
          </rPr>
          <t xml:space="preserve">
guigui:</t>
        </r>
        <r>
          <rPr>
            <sz val="9"/>
            <rFont val="宋体"/>
            <charset val="134"/>
          </rPr>
          <t xml:space="preserve">
志愿时长+3.5</t>
        </r>
      </text>
    </comment>
    <comment ref="F63" authorId="0">
      <text>
        <r>
          <rPr>
            <b/>
            <sz val="9"/>
            <rFont val="宋体"/>
            <charset val="134"/>
          </rPr>
          <t>X:</t>
        </r>
        <r>
          <rPr>
            <sz val="9"/>
            <rFont val="宋体"/>
            <charset val="134"/>
          </rPr>
          <t xml:space="preserve">
志愿时长16小时：+3 
讲座9次：1.8 
院级先进团支部团员：+2</t>
        </r>
        <r>
          <rPr>
            <b/>
            <sz val="9"/>
            <rFont val="宋体"/>
            <charset val="134"/>
          </rPr>
          <t xml:space="preserve">
X:</t>
        </r>
        <r>
          <rPr>
            <sz val="9"/>
            <rFont val="宋体"/>
            <charset val="134"/>
          </rPr>
          <t xml:space="preserve">
整改寝室成员：-1</t>
        </r>
      </text>
    </comment>
    <comment ref="F64" authorId="0">
      <text>
        <r>
          <rPr>
            <b/>
            <sz val="9"/>
            <rFont val="宋体"/>
            <charset val="134"/>
          </rPr>
          <t>Hush:</t>
        </r>
        <r>
          <rPr>
            <sz val="9"/>
            <rFont val="宋体"/>
            <charset val="134"/>
          </rPr>
          <t xml:space="preserve">
志愿时长+4；讲座+1.4；党员+2</t>
        </r>
      </text>
    </comment>
    <comment ref="F65" authorId="0">
      <text>
        <r>
          <rPr>
            <b/>
            <sz val="9"/>
            <rFont val="宋体"/>
            <charset val="134"/>
          </rPr>
          <t>XD:</t>
        </r>
        <r>
          <rPr>
            <sz val="9"/>
            <rFont val="宋体"/>
            <charset val="134"/>
          </rPr>
          <t xml:space="preserve">
1.志愿时长35h +4；
2.讲座3次 +0.6;
3.院级先进团支部（团员） +2</t>
        </r>
      </text>
    </comment>
    <comment ref="F66" authorId="0">
      <text>
        <r>
          <rPr>
            <b/>
            <sz val="9"/>
            <rFont val="宋体"/>
            <charset val="134"/>
          </rPr>
          <t>长安浮华录:</t>
        </r>
        <r>
          <rPr>
            <sz val="9"/>
            <rFont val="宋体"/>
            <charset val="134"/>
          </rPr>
          <t xml:space="preserve">
讲座：0.8分
志愿时长：1.5分
院级先进团支部：2分</t>
        </r>
      </text>
    </comment>
    <comment ref="F67" authorId="0">
      <text>
        <r>
          <rPr>
            <b/>
            <sz val="9"/>
            <rFont val="宋体"/>
            <charset val="134"/>
          </rPr>
          <t>伊尔:</t>
        </r>
        <r>
          <rPr>
            <sz val="9"/>
            <rFont val="宋体"/>
            <charset val="134"/>
          </rPr>
          <t xml:space="preserve">
1.志愿+1.5
2.讲座+0.4
3.团员+2
</t>
        </r>
      </text>
    </comment>
    <comment ref="T67" authorId="0">
      <text>
        <r>
          <rPr>
            <b/>
            <sz val="9"/>
            <rFont val="宋体"/>
            <charset val="134"/>
          </rPr>
          <t>伊尔:</t>
        </r>
        <r>
          <rPr>
            <sz val="9"/>
            <rFont val="宋体"/>
            <charset val="134"/>
          </rPr>
          <t xml:space="preserve">
心理知识竞赛三等奖
</t>
        </r>
      </text>
    </comment>
    <comment ref="F68" authorId="0">
      <text>
        <r>
          <rPr>
            <b/>
            <sz val="9"/>
            <rFont val="宋体"/>
            <charset val="134"/>
          </rPr>
          <t>guigui:</t>
        </r>
        <r>
          <rPr>
            <sz val="9"/>
            <rFont val="宋体"/>
            <charset val="134"/>
          </rPr>
          <t xml:space="preserve">
讲座+0.8
院级先进团支部+2分
</t>
        </r>
        <r>
          <rPr>
            <b/>
            <sz val="9"/>
            <rFont val="宋体"/>
            <charset val="134"/>
          </rPr>
          <t xml:space="preserve">
X:</t>
        </r>
        <r>
          <rPr>
            <sz val="9"/>
            <rFont val="宋体"/>
            <charset val="134"/>
          </rPr>
          <t xml:space="preserve">
寝室长+2</t>
        </r>
      </text>
    </comment>
    <comment ref="F69" authorId="0">
      <text>
        <r>
          <rPr>
            <b/>
            <sz val="9"/>
            <rFont val="宋体"/>
            <charset val="134"/>
          </rPr>
          <t>XD:</t>
        </r>
        <r>
          <rPr>
            <sz val="9"/>
            <rFont val="宋体"/>
            <charset val="134"/>
          </rPr>
          <t xml:space="preserve">
1.院先进团支部（党员） +2
2.讲座 +1.4分
3.志愿时长12.59h +1分
4.办公室干事：+2分</t>
        </r>
      </text>
    </comment>
    <comment ref="T69" authorId="0">
      <text>
        <r>
          <rPr>
            <b/>
            <sz val="9"/>
            <rFont val="宋体"/>
            <charset val="134"/>
          </rPr>
          <t>XD:</t>
        </r>
        <r>
          <rPr>
            <sz val="9"/>
            <rFont val="宋体"/>
            <charset val="134"/>
          </rPr>
          <t xml:space="preserve">
1.趣味运动会：0.5</t>
        </r>
      </text>
    </comment>
    <comment ref="F70" authorId="0">
      <text>
        <r>
          <rPr>
            <b/>
            <sz val="9"/>
            <rFont val="宋体"/>
            <charset val="134"/>
          </rPr>
          <t>伊尔:</t>
        </r>
        <r>
          <rPr>
            <sz val="9"/>
            <rFont val="宋体"/>
            <charset val="134"/>
          </rPr>
          <t xml:space="preserve">
1.讲座2次，0.4分
2.志愿服务49h，4分
</t>
        </r>
      </text>
    </comment>
    <comment ref="F71" authorId="0">
      <text>
        <r>
          <rPr>
            <b/>
            <sz val="9"/>
            <rFont val="宋体"/>
            <charset val="134"/>
          </rPr>
          <t>Hush:</t>
        </r>
        <r>
          <rPr>
            <sz val="9"/>
            <rFont val="宋体"/>
            <charset val="134"/>
          </rPr>
          <t xml:space="preserve">
志愿时长+4
寝室整改责任人-5
讲座8次：+1.6
院级先进团支部：+2</t>
        </r>
      </text>
    </comment>
    <comment ref="T71" authorId="0">
      <text>
        <r>
          <rPr>
            <b/>
            <sz val="9"/>
            <rFont val="宋体"/>
            <charset val="134"/>
          </rPr>
          <t>Hush:</t>
        </r>
        <r>
          <rPr>
            <sz val="9"/>
            <rFont val="宋体"/>
            <charset val="134"/>
          </rPr>
          <t xml:space="preserve">
心理赋能比赛三等奖（团队）+2.5</t>
        </r>
      </text>
    </comment>
    <comment ref="F72" authorId="0">
      <text>
        <r>
          <rPr>
            <b/>
            <sz val="9"/>
            <rFont val="宋体"/>
            <charset val="134"/>
          </rPr>
          <t>XD:</t>
        </r>
        <r>
          <rPr>
            <sz val="9"/>
            <rFont val="宋体"/>
            <charset val="134"/>
          </rPr>
          <t xml:space="preserve">
1.寝室整改责任人-5 
2.志愿时长13h +1.5 
3.院级先进团支部（党员）+2
4.讲座分9次 +1.8</t>
        </r>
      </text>
    </comment>
    <comment ref="T72" authorId="0">
      <text>
        <r>
          <rPr>
            <b/>
            <sz val="9"/>
            <rFont val="宋体"/>
            <charset val="134"/>
          </rPr>
          <t>XD:</t>
        </r>
        <r>
          <rPr>
            <sz val="9"/>
            <rFont val="宋体"/>
            <charset val="134"/>
          </rPr>
          <t xml:space="preserve">
1.“十佳歌手”院优胜 +2
2.趣味运动会参赛 +0.5</t>
        </r>
      </text>
    </comment>
    <comment ref="F73" authorId="0">
      <text>
        <r>
          <rPr>
            <b/>
            <sz val="9"/>
            <rFont val="宋体"/>
            <charset val="134"/>
          </rPr>
          <t>XD:</t>
        </r>
        <r>
          <rPr>
            <sz val="9"/>
            <rFont val="宋体"/>
            <charset val="134"/>
          </rPr>
          <t xml:space="preserve">
1.讲座4次 +0.8分
2.研会干事 +2分
3.院先进团支部（党员） +2分
4.志愿时长21.97h +4分</t>
        </r>
      </text>
    </comment>
    <comment ref="F74" authorId="0">
      <text>
        <r>
          <rPr>
            <b/>
            <sz val="9"/>
            <rFont val="宋体"/>
            <charset val="134"/>
          </rPr>
          <t>伊尔:</t>
        </r>
        <r>
          <rPr>
            <sz val="9"/>
            <rFont val="宋体"/>
            <charset val="134"/>
          </rPr>
          <t xml:space="preserve">
志愿时长小于5小时：-2
院级先进团支部：+2
</t>
        </r>
      </text>
    </comment>
    <comment ref="F75" authorId="0">
      <text>
        <r>
          <rPr>
            <b/>
            <sz val="9"/>
            <rFont val="宋体"/>
            <charset val="134"/>
          </rPr>
          <t>guigui:</t>
        </r>
        <r>
          <rPr>
            <sz val="9"/>
            <rFont val="宋体"/>
            <charset val="134"/>
          </rPr>
          <t xml:space="preserve">
荣誉称号（浙江师范大学2023-2024学年研究生文明寝室）+3
志愿服务（18小时）+4
参与集体活动分数（9次）+1.8
</t>
        </r>
        <r>
          <rPr>
            <b/>
            <sz val="9"/>
            <rFont val="宋体"/>
            <charset val="134"/>
          </rPr>
          <t xml:space="preserve">
X:</t>
        </r>
        <r>
          <rPr>
            <sz val="9"/>
            <rFont val="宋体"/>
            <charset val="134"/>
          </rPr>
          <t xml:space="preserve">
院先进团支部团员：+2</t>
        </r>
      </text>
    </comment>
    <comment ref="T75" authorId="0">
      <text>
        <r>
          <rPr>
            <b/>
            <sz val="9"/>
            <rFont val="宋体"/>
            <charset val="134"/>
          </rPr>
          <t>guigui:</t>
        </r>
        <r>
          <rPr>
            <sz val="9"/>
            <rFont val="宋体"/>
            <charset val="134"/>
          </rPr>
          <t xml:space="preserve">
心理知识大比拼+0.5
</t>
        </r>
      </text>
    </comment>
    <comment ref="F76" authorId="0">
      <text>
        <r>
          <rPr>
            <b/>
            <sz val="9"/>
            <rFont val="宋体"/>
            <charset val="134"/>
          </rPr>
          <t>guigui:</t>
        </r>
        <r>
          <rPr>
            <sz val="9"/>
            <rFont val="宋体"/>
            <charset val="134"/>
          </rPr>
          <t xml:space="preserve">
志愿时长-2
讲座4*0.2=0.8
团员+2</t>
        </r>
      </text>
    </comment>
    <comment ref="F77" authorId="0">
      <text>
        <r>
          <rPr>
            <b/>
            <sz val="9"/>
            <rFont val="宋体"/>
            <charset val="134"/>
          </rPr>
          <t>X:</t>
        </r>
        <r>
          <rPr>
            <sz val="9"/>
            <rFont val="宋体"/>
            <charset val="134"/>
          </rPr>
          <t xml:space="preserve">
1.志愿时长28h：+4
2.讲座次数4次：+0.4
3.院先进团支部团员：+2</t>
        </r>
      </text>
    </comment>
    <comment ref="F78" authorId="0">
      <text>
        <r>
          <rPr>
            <b/>
            <sz val="9"/>
            <rFont val="宋体"/>
            <charset val="134"/>
          </rPr>
          <t>guigui:</t>
        </r>
        <r>
          <rPr>
            <sz val="9"/>
            <rFont val="宋体"/>
            <charset val="134"/>
          </rPr>
          <t xml:space="preserve">
寝室长+2；志愿时长0，-2；讲座四次，+ 0.8；校检责任人 -5；团员， +2
</t>
        </r>
      </text>
    </comment>
    <comment ref="F79" authorId="0">
      <text>
        <r>
          <rPr>
            <b/>
            <sz val="9"/>
            <rFont val="宋体"/>
            <charset val="134"/>
          </rPr>
          <t>Hush:</t>
        </r>
        <r>
          <rPr>
            <sz val="9"/>
            <rFont val="宋体"/>
            <charset val="134"/>
          </rPr>
          <t xml:space="preserve">
志愿服务时长不满5小时-2
团员/党员+2</t>
        </r>
      </text>
    </comment>
    <comment ref="F80" authorId="0">
      <text>
        <r>
          <rPr>
            <b/>
            <sz val="9"/>
            <rFont val="宋体"/>
            <charset val="134"/>
          </rPr>
          <t>X:</t>
        </r>
        <r>
          <rPr>
            <sz val="9"/>
            <rFont val="宋体"/>
            <charset val="134"/>
          </rPr>
          <t xml:space="preserve">
1.志愿时长18时：+4
2.讲座次数2：+0.4
3.院级先进团支部：+2</t>
        </r>
      </text>
    </comment>
    <comment ref="F81" authorId="0">
      <text>
        <r>
          <rPr>
            <b/>
            <sz val="9"/>
            <rFont val="宋体"/>
            <charset val="134"/>
          </rPr>
          <t>X:</t>
        </r>
        <r>
          <rPr>
            <sz val="9"/>
            <rFont val="宋体"/>
            <charset val="134"/>
          </rPr>
          <t xml:space="preserve">
1.志愿时长不满5小时：-2
2.讲座次数（1次）：+0.2</t>
        </r>
      </text>
    </comment>
    <comment ref="F82" authorId="0">
      <text>
        <r>
          <rPr>
            <b/>
            <sz val="9"/>
            <rFont val="宋体"/>
            <charset val="134"/>
          </rPr>
          <t>Hush:</t>
        </r>
        <r>
          <rPr>
            <sz val="9"/>
            <rFont val="宋体"/>
            <charset val="134"/>
          </rPr>
          <t xml:space="preserve">
志愿服务时长不满5小时-2
讲座1次＋0.2</t>
        </r>
      </text>
    </comment>
    <comment ref="F83" authorId="0">
      <text>
        <r>
          <rPr>
            <b/>
            <sz val="9"/>
            <rFont val="宋体"/>
            <charset val="134"/>
          </rPr>
          <t>X:</t>
        </r>
        <r>
          <rPr>
            <sz val="9"/>
            <rFont val="宋体"/>
            <charset val="134"/>
          </rPr>
          <t xml:space="preserve">
1.志愿时长不满5小时：-2
2.讲座次数（5次）：+1
3.院级先进团支部团员：+2</t>
        </r>
      </text>
    </comment>
    <comment ref="F84" authorId="0">
      <text>
        <r>
          <rPr>
            <b/>
            <sz val="9"/>
            <rFont val="宋体"/>
            <charset val="134"/>
          </rPr>
          <t>X:</t>
        </r>
        <r>
          <rPr>
            <sz val="9"/>
            <rFont val="宋体"/>
            <charset val="134"/>
          </rPr>
          <t xml:space="preserve">
志愿时长不足（0h）：-2
整改寝室成员：-1
讲座2次：0.4
党员+2</t>
        </r>
      </text>
    </comment>
  </commentList>
</comments>
</file>

<file path=xl/comments5.xml><?xml version="1.0" encoding="utf-8"?>
<comments xmlns="http://schemas.openxmlformats.org/spreadsheetml/2006/main">
  <authors>
    <author>DELL</author>
  </authors>
  <commentList>
    <comment ref="M5" authorId="0">
      <text>
        <r>
          <rPr>
            <b/>
            <sz val="9"/>
            <rFont val="宋体"/>
            <charset val="134"/>
          </rPr>
          <t>DELL:</t>
        </r>
        <r>
          <rPr>
            <sz val="9"/>
            <rFont val="宋体"/>
            <charset val="134"/>
          </rPr>
          <t xml:space="preserve">
科研基础分满分15分，由研究生导师根据研究生在学术交流、课题研究、专业实践等各类科研活动中的表现进行打分</t>
        </r>
      </text>
    </comment>
    <comment ref="F6" authorId="0">
      <text>
        <r>
          <rPr>
            <b/>
            <sz val="9"/>
            <rFont val="宋体"/>
            <charset val="134"/>
          </rPr>
          <t>DELL:</t>
        </r>
        <r>
          <rPr>
            <sz val="9"/>
            <rFont val="宋体"/>
            <charset val="134"/>
          </rPr>
          <t xml:space="preserve">
导师德育分10分</t>
        </r>
      </text>
    </comment>
    <comment ref="O6" authorId="0">
      <text>
        <r>
          <rPr>
            <b/>
            <sz val="9"/>
            <rFont val="宋体"/>
            <charset val="134"/>
          </rPr>
          <t>DELL:</t>
        </r>
        <r>
          <rPr>
            <sz val="9"/>
            <rFont val="宋体"/>
            <charset val="134"/>
          </rPr>
          <t xml:space="preserve">
科研（“论文名称Processing objects of perceptual expertise: Differential interhemispheric transmission efficiency but similar transmission direction advantages”发表于《Neuropsychologia》共同一作，影响因子2.0，权威B，中科院心理学3区）
</t>
        </r>
      </text>
    </comment>
    <comment ref="F7" authorId="0">
      <text>
        <r>
          <rPr>
            <b/>
            <sz val="9"/>
            <rFont val="宋体"/>
            <charset val="134"/>
          </rPr>
          <t>DELL:</t>
        </r>
        <r>
          <rPr>
            <sz val="9"/>
            <rFont val="宋体"/>
            <charset val="134"/>
          </rPr>
          <t xml:space="preserve">
导师德育分10分
</t>
        </r>
      </text>
    </comment>
    <comment ref="O7" authorId="0">
      <text>
        <r>
          <rPr>
            <b/>
            <sz val="9"/>
            <rFont val="宋体"/>
            <charset val="134"/>
          </rPr>
          <t>DELL:浙江省智能教育技术与应用重点实验室项目结题（专家—新手型教师意图理解的行为与认知神经差异; jykf22)</t>
        </r>
        <r>
          <rPr>
            <sz val="9"/>
            <rFont val="宋体"/>
            <charset val="134"/>
          </rPr>
          <t xml:space="preserve">
</t>
        </r>
      </text>
    </comment>
    <comment ref="F8" authorId="0">
      <text>
        <r>
          <rPr>
            <b/>
            <sz val="9"/>
            <rFont val="宋体"/>
            <charset val="134"/>
          </rPr>
          <t>DELL:</t>
        </r>
        <r>
          <rPr>
            <sz val="9"/>
            <rFont val="宋体"/>
            <charset val="134"/>
          </rPr>
          <t xml:space="preserve">
导师德育分10分</t>
        </r>
      </text>
    </comment>
  </commentList>
</comments>
</file>

<file path=xl/comments6.xml><?xml version="1.0" encoding="utf-8"?>
<comments xmlns="http://schemas.openxmlformats.org/spreadsheetml/2006/main">
  <authors>
    <author>sunchangkang</author>
    <author>dell</author>
  </authors>
  <commentList>
    <comment ref="F6" authorId="0">
      <text>
        <r>
          <rPr>
            <b/>
            <sz val="9"/>
            <rFont val="宋体"/>
            <charset val="134"/>
          </rPr>
          <t>sunchangkang:</t>
        </r>
        <r>
          <rPr>
            <sz val="9"/>
            <rFont val="宋体"/>
            <charset val="134"/>
          </rPr>
          <t xml:space="preserve">
志愿服务8小时</t>
        </r>
      </text>
    </comment>
    <comment ref="O6" authorId="0">
      <text>
        <r>
          <rPr>
            <b/>
            <sz val="9"/>
            <rFont val="宋体"/>
            <charset val="134"/>
          </rPr>
          <t>sunchangkang:</t>
        </r>
        <r>
          <rPr>
            <sz val="9"/>
            <rFont val="宋体"/>
            <charset val="134"/>
          </rPr>
          <t xml:space="preserve">
1.论文+二级+5分；
2.课题+厅级+1.5分
3.学科竞赛+省金+22.5分</t>
        </r>
      </text>
    </comment>
    <comment ref="T6" authorId="0">
      <text>
        <r>
          <rPr>
            <b/>
            <sz val="9"/>
            <rFont val="宋体"/>
            <charset val="134"/>
          </rPr>
          <t>sunchangkang:</t>
        </r>
        <r>
          <rPr>
            <sz val="9"/>
            <rFont val="宋体"/>
            <charset val="134"/>
          </rPr>
          <t xml:space="preserve">
科普视频大赛+校一+5 分；
荣誉称号+院优胜+2分</t>
        </r>
      </text>
    </comment>
    <comment ref="F7" authorId="1">
      <text>
        <r>
          <rPr>
            <b/>
            <sz val="9"/>
            <rFont val="宋体"/>
            <charset val="134"/>
          </rPr>
          <t>dell:</t>
        </r>
        <r>
          <rPr>
            <sz val="0"/>
            <color indexed="0"/>
            <rFont val="宋体"/>
            <charset val="134"/>
          </rPr>
          <t xml:space="preserve">
2023-2024学年心理学院优秀学生党员（院级）+4分
</t>
        </r>
      </text>
    </comment>
    <comment ref="O7" authorId="1">
      <text>
        <r>
          <rPr>
            <b/>
            <sz val="9"/>
            <rFont val="宋体"/>
            <charset val="134"/>
          </rPr>
          <t>dell:</t>
        </r>
        <r>
          <rPr>
            <sz val="0"/>
            <color indexed="0"/>
            <rFont val="宋体"/>
            <charset val="134"/>
          </rPr>
          <t xml:space="preserve">
Consistent social information
perceived in animated
backgrounds improves ensemble
perception of facial expressions （二级）+ 
10分</t>
        </r>
      </text>
    </comment>
  </commentList>
</comments>
</file>

<file path=xl/comments7.xml><?xml version="1.0" encoding="utf-8"?>
<comments xmlns="http://schemas.openxmlformats.org/spreadsheetml/2006/main">
  <authors>
    <author>tc={9DED1E9D-F600-4604-8727-9B280DE69C23}</author>
    <author>tc={47D10A4C-727F-454E-87B4-CEC7BD2504AE}</author>
    <author>tc={9A96C3B2-35ED-46C2-A136-23DD0BC3CC77}</author>
    <author>tc={836AC8E7-B575-4FC7-9A96-24EC4B22FA8C}</author>
    <author>tc={2883222C-C9A7-4125-B685-F693E05F5EAD}</author>
    <author>tc={0EFFBA1D-67C4-4CEE-B5E6-AC88F98E8F96}</author>
    <author>tc={F080F79B-6453-4E8F-BC5A-9815ED6D4A9A}</author>
  </authors>
  <commentList>
    <comment ref="F6" authorId="0">
      <text>
        <r>
          <rPr>
            <sz val="10"/>
            <rFont val="宋体"/>
            <charset val="134"/>
          </rPr>
          <t>1.校优秀学生共产党员＋8分（附件3P1）（德育-文件1 校级 院优秀共产党员公示证明 取等级高的算）；
2.班长优秀+9分（附件3P2）（德育-文件2 班长考核优秀公示）；
3.志愿时长+4分（附件3P2 校外志愿汇时长减半为3.87h+校内志愿时长10h）（德育-文件3 志愿汇截图证明及学院志愿时长证明）；</t>
        </r>
      </text>
    </comment>
    <comment ref="O6" authorId="1">
      <text>
        <r>
          <rPr>
            <sz val="10"/>
            <rFont val="宋体"/>
            <charset val="134"/>
          </rPr>
          <t>1.发表专著+20分（A类著作《共情与具身》40分，导师一作，学生本人二作 加分减半）（智育-文件1 共情与具身定级及封面）；
2.互联网比赛+3.125分（省级金奖，核心成员）（智育-文件2 权重分配证明）
3.发表论文+20分（本人第一通讯，中科院三区 一级期刊）（智育-文件3 current psychology）</t>
        </r>
      </text>
    </comment>
    <comment ref="T6" authorId="2">
      <text>
        <r>
          <rPr>
            <sz val="10"/>
            <rFont val="宋体"/>
            <charset val="134"/>
          </rPr>
          <t>1.校级比赛三等奖+2.5分（心理赋能视频大赛三等奖，第二作者）（体美劳-文件1 结果公示）；</t>
        </r>
      </text>
    </comment>
    <comment ref="F7" authorId="3">
      <text>
        <r>
          <rPr>
            <sz val="10"/>
            <rFont val="宋体"/>
            <charset val="134"/>
          </rPr>
          <t>志愿时长+4分（德育-1 学院志愿时长证明）</t>
        </r>
      </text>
    </comment>
    <comment ref="O7" authorId="4">
      <text>
        <r>
          <rPr>
            <sz val="10"/>
            <rFont val="宋体"/>
            <charset val="134"/>
          </rPr>
          <t>权威B+ 20分（心理科学；学生本人二作）（智育-文件1 收录证明及原文）
一级+ 20分（British journal of clinical psychology；学生本人一作）（智育-文件2 收录证明及原文）</t>
        </r>
      </text>
    </comment>
    <comment ref="F8" authorId="5">
      <text>
        <r>
          <rPr>
            <sz val="10"/>
            <rFont val="宋体"/>
            <charset val="134"/>
          </rPr>
          <t>1.班长优秀+9分（附件3P2）（德育-文件2 班长考核优秀公示）；
2.志愿时长+4分；</t>
        </r>
      </text>
    </comment>
    <comment ref="O9" authorId="6">
      <text>
        <r>
          <rPr>
            <sz val="10"/>
            <rFont val="宋体"/>
            <charset val="134"/>
          </rPr>
          <t>一级+ 10分（Brain Imaging And Behavior；共一第二）（智育-文件1 收录证明及原文）
一级+ 10分（Frontiers in Neuroscience；共一第二）（智育-文件2 收录证明及原文）</t>
        </r>
      </text>
    </comment>
  </commentList>
</comments>
</file>

<file path=xl/sharedStrings.xml><?xml version="1.0" encoding="utf-8"?>
<sst xmlns="http://schemas.openxmlformats.org/spreadsheetml/2006/main" count="1917" uniqueCount="560">
  <si>
    <r>
      <rPr>
        <b/>
        <u/>
        <sz val="14"/>
        <rFont val="宋体"/>
        <charset val="134"/>
        <scheme val="minor"/>
      </rPr>
      <t>2022</t>
    </r>
    <r>
      <rPr>
        <b/>
        <sz val="14"/>
        <rFont val="宋体"/>
        <charset val="134"/>
        <scheme val="minor"/>
      </rPr>
      <t>级研究生综合素质测评结果汇总表</t>
    </r>
  </si>
  <si>
    <t>(2023-2024学年)</t>
  </si>
  <si>
    <t>学院 （公章）：                                                                                    分管领导签字：</t>
  </si>
  <si>
    <t>姓名</t>
  </si>
  <si>
    <t>学号</t>
  </si>
  <si>
    <t>年级</t>
  </si>
  <si>
    <t>专业</t>
  </si>
  <si>
    <t>德育模块</t>
  </si>
  <si>
    <t>智育模块</t>
  </si>
  <si>
    <t>体美劳育模块</t>
  </si>
  <si>
    <t>综合测评成绩</t>
  </si>
  <si>
    <t>测评班排名</t>
  </si>
  <si>
    <t>测评班人数</t>
  </si>
  <si>
    <t>排名百分比</t>
  </si>
  <si>
    <t>德育基本分
70分</t>
  </si>
  <si>
    <t>德育奖惩分</t>
  </si>
  <si>
    <t>德育基本分+德育奖惩分</t>
  </si>
  <si>
    <t>（德育基本分+德育奖惩分）的最大值</t>
  </si>
  <si>
    <t>折算后德育分</t>
  </si>
  <si>
    <t>本人平均学分绩点</t>
  </si>
  <si>
    <t>平均学分绩点的最大值</t>
  </si>
  <si>
    <t>折算后课程分</t>
  </si>
  <si>
    <t>科研基础分</t>
  </si>
  <si>
    <t>科研基础分的最大值</t>
  </si>
  <si>
    <t>科研能力分</t>
  </si>
  <si>
    <t>科研能力分的最大值</t>
  </si>
  <si>
    <t>折算后科研分</t>
  </si>
  <si>
    <t>折算后智育分</t>
  </si>
  <si>
    <t>基础素质分  30分</t>
  </si>
  <si>
    <t>能力分</t>
  </si>
  <si>
    <t>基础素质分+能力分</t>
  </si>
  <si>
    <t>（基础素质分+能力分）的最大值</t>
  </si>
  <si>
    <t>折算后体美劳育分</t>
  </si>
  <si>
    <t>邵施雨</t>
  </si>
  <si>
    <t>2022205000245</t>
  </si>
  <si>
    <t>2022级</t>
  </si>
  <si>
    <t>心理学</t>
  </si>
  <si>
    <t>/</t>
  </si>
  <si>
    <t>温鑫滔</t>
  </si>
  <si>
    <t>2022205000269</t>
  </si>
  <si>
    <t>薛丹妮</t>
  </si>
  <si>
    <t>2022205000233</t>
  </si>
  <si>
    <t>史香</t>
  </si>
  <si>
    <t>2022205000260</t>
  </si>
  <si>
    <t>刘涵</t>
  </si>
  <si>
    <t>2022205000279</t>
  </si>
  <si>
    <t>王志谋</t>
  </si>
  <si>
    <t>2022205000239</t>
  </si>
  <si>
    <t>舒玲玲</t>
  </si>
  <si>
    <t>2022205000238</t>
  </si>
  <si>
    <t>李晴</t>
  </si>
  <si>
    <t>2022205000267</t>
  </si>
  <si>
    <t>赵婉临</t>
  </si>
  <si>
    <t>2022205000250</t>
  </si>
  <si>
    <t>杨璨璨</t>
  </si>
  <si>
    <t>2022205000265</t>
  </si>
  <si>
    <t>梁铭轩</t>
  </si>
  <si>
    <t>2022205000276</t>
  </si>
  <si>
    <t>李佳颖</t>
  </si>
  <si>
    <t>2022205000225</t>
  </si>
  <si>
    <t>秦雪平</t>
  </si>
  <si>
    <t>2022205000264</t>
  </si>
  <si>
    <t>王璐瑶</t>
  </si>
  <si>
    <t>2022205000237</t>
  </si>
  <si>
    <t>陈妍琳</t>
  </si>
  <si>
    <t>2022205000248</t>
  </si>
  <si>
    <t>肖露瑶</t>
  </si>
  <si>
    <t>2022205000243</t>
  </si>
  <si>
    <t>项吉祎</t>
  </si>
  <si>
    <t>晏甜甜</t>
  </si>
  <si>
    <t>2022205000254</t>
  </si>
  <si>
    <t>张晓艳</t>
  </si>
  <si>
    <t>2022205000246</t>
  </si>
  <si>
    <t>康靓月</t>
  </si>
  <si>
    <t>2022205000268</t>
  </si>
  <si>
    <t>陈星宇</t>
  </si>
  <si>
    <t>2022205000242</t>
  </si>
  <si>
    <t>包先瑞</t>
  </si>
  <si>
    <t>2022205000249</t>
  </si>
  <si>
    <t>王越</t>
  </si>
  <si>
    <t>2022205000217</t>
  </si>
  <si>
    <t>杜芮</t>
  </si>
  <si>
    <t>2022205000247</t>
  </si>
  <si>
    <t>雷彤彤</t>
  </si>
  <si>
    <t>2022205000262</t>
  </si>
  <si>
    <t>刘永前</t>
  </si>
  <si>
    <t>2022205000256</t>
  </si>
  <si>
    <t>赖婷婷</t>
  </si>
  <si>
    <t>2022205000229</t>
  </si>
  <si>
    <t>游帆欢</t>
  </si>
  <si>
    <t>2022205000278</t>
  </si>
  <si>
    <t>武丽平</t>
  </si>
  <si>
    <t>2022205000284</t>
  </si>
  <si>
    <t>陈腾龙</t>
  </si>
  <si>
    <t>2022205000271</t>
  </si>
  <si>
    <t>张楠</t>
  </si>
  <si>
    <t>2022205000226</t>
  </si>
  <si>
    <t>关嘉欣</t>
  </si>
  <si>
    <t>2022205000270</t>
  </si>
  <si>
    <t>王欣雨</t>
  </si>
  <si>
    <t>2022205000283</t>
  </si>
  <si>
    <t>栾海玉</t>
  </si>
  <si>
    <t>2022205000266</t>
  </si>
  <si>
    <t>张艳</t>
  </si>
  <si>
    <t>2022205000281</t>
  </si>
  <si>
    <t>韩宇慧</t>
  </si>
  <si>
    <t>2022205000241</t>
  </si>
  <si>
    <t>刘凯歌</t>
  </si>
  <si>
    <t>2022205000259</t>
  </si>
  <si>
    <t>岳婷婷</t>
  </si>
  <si>
    <t>2022205000235</t>
  </si>
  <si>
    <t>詹雯晖</t>
  </si>
  <si>
    <t>2022205000251</t>
  </si>
  <si>
    <t>姜瑞雪</t>
  </si>
  <si>
    <t>2022205000236</t>
  </si>
  <si>
    <t>王俊巧</t>
  </si>
  <si>
    <t>2022205000240</t>
  </si>
  <si>
    <t>齐明月</t>
  </si>
  <si>
    <t>龙丽娜</t>
  </si>
  <si>
    <t>2022205000253</t>
  </si>
  <si>
    <t>潘颖</t>
  </si>
  <si>
    <t>2022205000223</t>
  </si>
  <si>
    <t>黄伊甸</t>
  </si>
  <si>
    <t>2022205000232</t>
  </si>
  <si>
    <t>翟钰慧</t>
  </si>
  <si>
    <t>2022205000257</t>
  </si>
  <si>
    <t>宋宸佳</t>
  </si>
  <si>
    <t>2022205000244</t>
  </si>
  <si>
    <t>龚铭</t>
  </si>
  <si>
    <t>2022205000277</t>
  </si>
  <si>
    <t>董馨昀</t>
  </si>
  <si>
    <t>2022205000252</t>
  </si>
  <si>
    <t>杜思天</t>
  </si>
  <si>
    <t>2022205000258</t>
  </si>
  <si>
    <t>李卓斐</t>
  </si>
  <si>
    <t>2022205000261</t>
  </si>
  <si>
    <t>叶颖琪</t>
  </si>
  <si>
    <t>2022205000275</t>
  </si>
  <si>
    <t>胡映萱</t>
  </si>
  <si>
    <t>2022205000274</t>
  </si>
  <si>
    <t>杨雨馨</t>
  </si>
  <si>
    <t>2022205000280</t>
  </si>
  <si>
    <t>申嘉琪</t>
  </si>
  <si>
    <t>2022205000220</t>
  </si>
  <si>
    <t>陈诗佳</t>
  </si>
  <si>
    <t>2022205000218</t>
  </si>
  <si>
    <t>李婷婷</t>
  </si>
  <si>
    <t>202120200312</t>
  </si>
  <si>
    <t>李基辛格</t>
  </si>
  <si>
    <t>2022205000222</t>
  </si>
  <si>
    <t>翟羽佳</t>
  </si>
  <si>
    <t>2022101000024</t>
  </si>
  <si>
    <t>吴俣宏</t>
  </si>
  <si>
    <t>2022205000221</t>
  </si>
  <si>
    <t>胡佳爽</t>
  </si>
  <si>
    <t>2022205000273</t>
  </si>
  <si>
    <t>陆晗</t>
  </si>
  <si>
    <t>2022205000227</t>
  </si>
  <si>
    <t>刘洞博</t>
  </si>
  <si>
    <t>2022205000263</t>
  </si>
  <si>
    <t>楼浩然</t>
  </si>
  <si>
    <t>2022205000231</t>
  </si>
  <si>
    <t>谭景容</t>
  </si>
  <si>
    <t>2022205000219</t>
  </si>
  <si>
    <t>郭存</t>
  </si>
  <si>
    <t>2022205000224</t>
  </si>
  <si>
    <t>邱长金</t>
  </si>
  <si>
    <t>2022205000255</t>
  </si>
  <si>
    <t>罗海文</t>
  </si>
  <si>
    <t>2022205000282</t>
  </si>
  <si>
    <t>何子翼</t>
  </si>
  <si>
    <t>2022205000285</t>
  </si>
  <si>
    <t>瞿林鑫</t>
  </si>
  <si>
    <t>2022205000228</t>
  </si>
  <si>
    <t>备注：
1.表中各项分数最大值一般指测评班中研究生对应项目的最大值。
2.本人平均学分绩点由研究生信息管理系统自动计算得出。
3.折算后德育分、课程分、科研分、智育分、体美劳育分指按《浙江师范大学研究生综合素质测评办法（修订）》中相应公式进行折算。</t>
  </si>
  <si>
    <r>
      <rPr>
        <b/>
        <u/>
        <sz val="14"/>
        <rFont val="宋体"/>
        <charset val="134"/>
      </rPr>
      <t>2022</t>
    </r>
    <r>
      <rPr>
        <b/>
        <sz val="14"/>
        <rFont val="宋体"/>
        <charset val="134"/>
      </rPr>
      <t>级研究生综合素质测评结果汇总表</t>
    </r>
  </si>
  <si>
    <t>黄滢</t>
  </si>
  <si>
    <t>应用心理</t>
  </si>
  <si>
    <t>吴晓璐</t>
  </si>
  <si>
    <t>2022207000984</t>
  </si>
  <si>
    <t>李相娟</t>
  </si>
  <si>
    <t>杨逸星</t>
  </si>
  <si>
    <t>杨媜媜</t>
  </si>
  <si>
    <t>张烨</t>
  </si>
  <si>
    <t>钟佳宁</t>
  </si>
  <si>
    <t>王萱</t>
  </si>
  <si>
    <t>黄银</t>
  </si>
  <si>
    <t>罗珍</t>
  </si>
  <si>
    <t>周海莉</t>
  </si>
  <si>
    <t>2022207000987</t>
  </si>
  <si>
    <t>许海晗</t>
  </si>
  <si>
    <t>毛静</t>
  </si>
  <si>
    <t>赵艺佳</t>
  </si>
  <si>
    <t>蒋家渺</t>
  </si>
  <si>
    <t>王庆</t>
  </si>
  <si>
    <t>许梦琪</t>
  </si>
  <si>
    <t>2022207000986</t>
  </si>
  <si>
    <t>颜艺杰</t>
  </si>
  <si>
    <t>2022207001027</t>
  </si>
  <si>
    <t>徐亚昕</t>
  </si>
  <si>
    <t>胡汪琴</t>
  </si>
  <si>
    <t>2022207001023</t>
  </si>
  <si>
    <t>鲁怡雯</t>
  </si>
  <si>
    <t>2022207000982</t>
  </si>
  <si>
    <t>汪玉婷</t>
  </si>
  <si>
    <t>印义</t>
  </si>
  <si>
    <t>董亮亮</t>
  </si>
  <si>
    <t>2022207001022</t>
  </si>
  <si>
    <t>郑恩瑾</t>
  </si>
  <si>
    <t>2022207000971</t>
  </si>
  <si>
    <t>王滉</t>
  </si>
  <si>
    <t>李珂</t>
  </si>
  <si>
    <t>张瑜</t>
  </si>
  <si>
    <t>张欣</t>
  </si>
  <si>
    <t>梁诗华</t>
  </si>
  <si>
    <t>熊温馨</t>
  </si>
  <si>
    <t>侯婕</t>
  </si>
  <si>
    <t>王译禾</t>
  </si>
  <si>
    <t>朱晓茹</t>
  </si>
  <si>
    <t>2022207001016</t>
  </si>
  <si>
    <t>高宇航</t>
  </si>
  <si>
    <t>陈怡霏</t>
  </si>
  <si>
    <t>彭菁媛</t>
  </si>
  <si>
    <t>张吉祥</t>
  </si>
  <si>
    <t>王汉秦</t>
  </si>
  <si>
    <t>王新宇</t>
  </si>
  <si>
    <t>王树康</t>
  </si>
  <si>
    <t>毕盼盼</t>
  </si>
  <si>
    <t>2022207000970</t>
  </si>
  <si>
    <t>张浩东</t>
  </si>
  <si>
    <t>柳二明</t>
  </si>
  <si>
    <t>高树梅</t>
  </si>
  <si>
    <t>郑立煜</t>
  </si>
  <si>
    <t>王铭旋</t>
  </si>
  <si>
    <t>2022207000972</t>
  </si>
  <si>
    <t>黄洁铭</t>
  </si>
  <si>
    <t>颜嘉莹</t>
  </si>
  <si>
    <t>魏梦瑶</t>
  </si>
  <si>
    <t>芦圣佳</t>
  </si>
  <si>
    <t>王娇</t>
  </si>
  <si>
    <t>王兆琪</t>
  </si>
  <si>
    <t>赵怡雪</t>
  </si>
  <si>
    <t>周嘉豪</t>
  </si>
  <si>
    <t>彭外秀</t>
  </si>
  <si>
    <t>王香云</t>
  </si>
  <si>
    <t>廖妮堰</t>
  </si>
  <si>
    <t>2022207001009</t>
  </si>
  <si>
    <t>刘婉婷</t>
  </si>
  <si>
    <t>陈妍伶</t>
  </si>
  <si>
    <t>常朝夕</t>
  </si>
  <si>
    <t>贾紫荆</t>
  </si>
  <si>
    <t>谢文曦</t>
  </si>
  <si>
    <t>2022207001008</t>
  </si>
  <si>
    <t>颜笑</t>
  </si>
  <si>
    <t>2022207001011</t>
  </si>
  <si>
    <t>赵紫一</t>
  </si>
  <si>
    <t>白琳瑜</t>
  </si>
  <si>
    <t>2022207001021</t>
  </si>
  <si>
    <t>魏婉蓉</t>
  </si>
  <si>
    <t>2022207001017</t>
  </si>
  <si>
    <t>曹丹</t>
  </si>
  <si>
    <t>张炜凡</t>
  </si>
  <si>
    <t>张鑫</t>
  </si>
  <si>
    <t>2022207001030</t>
  </si>
  <si>
    <t>季文瑜</t>
  </si>
  <si>
    <t>裴河云</t>
  </si>
  <si>
    <t>2022207001032</t>
  </si>
  <si>
    <t>贾芸祯</t>
  </si>
  <si>
    <t>宫小燕</t>
  </si>
  <si>
    <t>杨茗</t>
  </si>
  <si>
    <t>库帅蒙</t>
  </si>
  <si>
    <t>宋科宣</t>
  </si>
  <si>
    <t>郭晓明</t>
  </si>
  <si>
    <r>
      <rPr>
        <b/>
        <u/>
        <sz val="10"/>
        <rFont val="宋体"/>
        <charset val="134"/>
      </rPr>
      <t>2023</t>
    </r>
    <r>
      <rPr>
        <b/>
        <sz val="10"/>
        <rFont val="宋体"/>
        <charset val="134"/>
      </rPr>
      <t>级研究生综合素质测评结果汇总表</t>
    </r>
  </si>
  <si>
    <t>方梦雪</t>
  </si>
  <si>
    <t>2023级</t>
  </si>
  <si>
    <t>文可</t>
  </si>
  <si>
    <t>202320500267</t>
  </si>
  <si>
    <t>相晓龙</t>
  </si>
  <si>
    <t>陈欣欣</t>
  </si>
  <si>
    <t>202320500264</t>
  </si>
  <si>
    <t>廖颖珊</t>
  </si>
  <si>
    <t>林增臻</t>
  </si>
  <si>
    <t>刘晓金</t>
  </si>
  <si>
    <t>李京晶</t>
  </si>
  <si>
    <t>蒋丹珏</t>
  </si>
  <si>
    <t>刘思思</t>
  </si>
  <si>
    <t>张冰</t>
  </si>
  <si>
    <t>202310100025</t>
  </si>
  <si>
    <t>10.5</t>
  </si>
  <si>
    <t>郭宇飞</t>
  </si>
  <si>
    <t>高维良</t>
  </si>
  <si>
    <t>冉平</t>
  </si>
  <si>
    <t>柳静宁</t>
  </si>
  <si>
    <t>董斯涵</t>
  </si>
  <si>
    <t>严晓晴</t>
  </si>
  <si>
    <t>王润润</t>
  </si>
  <si>
    <t>陈可</t>
  </si>
  <si>
    <t>邵晓璐</t>
  </si>
  <si>
    <t>陈雪</t>
  </si>
  <si>
    <t>王纯</t>
  </si>
  <si>
    <t>孙梦颖</t>
  </si>
  <si>
    <t>赵振</t>
  </si>
  <si>
    <t>徐娜英</t>
  </si>
  <si>
    <t>柳艳洁</t>
  </si>
  <si>
    <t>姚鸿清</t>
  </si>
  <si>
    <t>李嘉琦</t>
  </si>
  <si>
    <t>202320500270</t>
  </si>
  <si>
    <t>郑婧雯</t>
  </si>
  <si>
    <t>吴丽娟</t>
  </si>
  <si>
    <t>202320500273</t>
  </si>
  <si>
    <t>刘晨</t>
  </si>
  <si>
    <t>马一唯</t>
  </si>
  <si>
    <t>郑雨桐</t>
  </si>
  <si>
    <t>秦若男</t>
  </si>
  <si>
    <t>李宏宇</t>
  </si>
  <si>
    <t>202320500274</t>
  </si>
  <si>
    <t>庞海晴</t>
  </si>
  <si>
    <t>202320500276</t>
  </si>
  <si>
    <t>王诗雨</t>
  </si>
  <si>
    <t>202320500266</t>
  </si>
  <si>
    <t>胡小沙</t>
  </si>
  <si>
    <t>202320500269</t>
  </si>
  <si>
    <t>王娟</t>
  </si>
  <si>
    <t>刘羽蓝</t>
  </si>
  <si>
    <t>202320500272</t>
  </si>
  <si>
    <t>0</t>
  </si>
  <si>
    <t>杨镜琳</t>
  </si>
  <si>
    <t>陈腾</t>
  </si>
  <si>
    <t>田太珍</t>
  </si>
  <si>
    <t>鲍婧婧</t>
  </si>
  <si>
    <t>屈盈盈</t>
  </si>
  <si>
    <t>方宛玉</t>
  </si>
  <si>
    <t>余玲洁</t>
  </si>
  <si>
    <t>宋清</t>
  </si>
  <si>
    <t>张珏</t>
  </si>
  <si>
    <t>202320500265</t>
  </si>
  <si>
    <t>荣琳琳</t>
  </si>
  <si>
    <t>廖昕</t>
  </si>
  <si>
    <t>202320500268</t>
  </si>
  <si>
    <t>王滢</t>
  </si>
  <si>
    <t>陈抒旖</t>
  </si>
  <si>
    <t>卢雅婷</t>
  </si>
  <si>
    <t>代魏蝶</t>
  </si>
  <si>
    <t>杨可欣</t>
  </si>
  <si>
    <t>蒋皓晴</t>
  </si>
  <si>
    <t>陈梅兰</t>
  </si>
  <si>
    <t>朱持竟</t>
  </si>
  <si>
    <t>高方方</t>
  </si>
  <si>
    <t>刘昕畅</t>
  </si>
  <si>
    <t>马禧龙</t>
  </si>
  <si>
    <t>柯创</t>
  </si>
  <si>
    <t>202320500271</t>
  </si>
  <si>
    <t>张超</t>
  </si>
  <si>
    <t>常雅婷</t>
  </si>
  <si>
    <t>李泽轩</t>
  </si>
  <si>
    <t>方文浩</t>
  </si>
  <si>
    <t>陈涛</t>
  </si>
  <si>
    <t>202320500275</t>
  </si>
  <si>
    <r>
      <rPr>
        <b/>
        <u/>
        <sz val="14"/>
        <rFont val="宋体"/>
        <charset val="134"/>
      </rPr>
      <t>2023</t>
    </r>
    <r>
      <rPr>
        <b/>
        <sz val="14"/>
        <rFont val="宋体"/>
        <charset val="134"/>
      </rPr>
      <t>级研究生综合素质测评结果汇总表</t>
    </r>
  </si>
  <si>
    <t>尉文潇</t>
  </si>
  <si>
    <t>202320700936</t>
  </si>
  <si>
    <t>沈晖</t>
  </si>
  <si>
    <t>202320700921</t>
  </si>
  <si>
    <t>马志远</t>
  </si>
  <si>
    <t>202320700925</t>
  </si>
  <si>
    <t>黄建爽</t>
  </si>
  <si>
    <t>202320700891</t>
  </si>
  <si>
    <t>张玲玲</t>
  </si>
  <si>
    <t>202320700920</t>
  </si>
  <si>
    <t>曾嘉蕊</t>
  </si>
  <si>
    <t>202320700956</t>
  </si>
  <si>
    <t>徐对</t>
  </si>
  <si>
    <t>202320700917</t>
  </si>
  <si>
    <t>何雨薇</t>
  </si>
  <si>
    <t>202320700910</t>
  </si>
  <si>
    <t>郑佳雪</t>
  </si>
  <si>
    <t>202320700941</t>
  </si>
  <si>
    <t>周玲</t>
  </si>
  <si>
    <t>202320700955</t>
  </si>
  <si>
    <t>戴婷慧</t>
  </si>
  <si>
    <t>202320700942</t>
  </si>
  <si>
    <t>俞昕</t>
  </si>
  <si>
    <t>202320700934</t>
  </si>
  <si>
    <t>张雨楠</t>
  </si>
  <si>
    <t>202320700887</t>
  </si>
  <si>
    <t>郑小婉</t>
  </si>
  <si>
    <t>202320700943</t>
  </si>
  <si>
    <t>董晋宁</t>
  </si>
  <si>
    <t>202320700888</t>
  </si>
  <si>
    <t>唐心怡</t>
  </si>
  <si>
    <t>202320700928</t>
  </si>
  <si>
    <t>郑玉</t>
  </si>
  <si>
    <t>202320700952</t>
  </si>
  <si>
    <t>杨丽晴</t>
  </si>
  <si>
    <t>202320700944</t>
  </si>
  <si>
    <t>沈栎</t>
  </si>
  <si>
    <t>202320700940</t>
  </si>
  <si>
    <t>王一帆</t>
  </si>
  <si>
    <t>202320700949</t>
  </si>
  <si>
    <t>胡静</t>
  </si>
  <si>
    <t>202320700933</t>
  </si>
  <si>
    <t>郭梦鸽</t>
  </si>
  <si>
    <t>202320700950</t>
  </si>
  <si>
    <t>褚高红</t>
  </si>
  <si>
    <t>202320700908</t>
  </si>
  <si>
    <t>周胜男</t>
  </si>
  <si>
    <t>202320700895</t>
  </si>
  <si>
    <t>甄爱岚</t>
  </si>
  <si>
    <t>202320700893</t>
  </si>
  <si>
    <t>杨冰冰</t>
  </si>
  <si>
    <t>202320700931</t>
  </si>
  <si>
    <t>吴恩懿</t>
  </si>
  <si>
    <t>202320700903</t>
  </si>
  <si>
    <t>侯慧聪</t>
  </si>
  <si>
    <t>202320700947</t>
  </si>
  <si>
    <t>朱津漫</t>
  </si>
  <si>
    <t>202320700890</t>
  </si>
  <si>
    <t>刘安然</t>
  </si>
  <si>
    <t>202320700914</t>
  </si>
  <si>
    <t>李倩</t>
  </si>
  <si>
    <t>202320700900</t>
  </si>
  <si>
    <t>王宇翔</t>
  </si>
  <si>
    <t>202320700929</t>
  </si>
  <si>
    <t>柳倩</t>
  </si>
  <si>
    <t>202320700913</t>
  </si>
  <si>
    <t>李晓方</t>
  </si>
  <si>
    <t>202320700962</t>
  </si>
  <si>
    <t>肖春双</t>
  </si>
  <si>
    <t>202320700946</t>
  </si>
  <si>
    <t>张璐</t>
  </si>
  <si>
    <t>202320700905</t>
  </si>
  <si>
    <t>邹若雅</t>
  </si>
  <si>
    <t>202320700889</t>
  </si>
  <si>
    <t>李双</t>
  </si>
  <si>
    <t>202320700945</t>
  </si>
  <si>
    <t>邵轶强</t>
  </si>
  <si>
    <t>202320700958</t>
  </si>
  <si>
    <t>王弘瑜</t>
  </si>
  <si>
    <t>202320700930</t>
  </si>
  <si>
    <t>李怡</t>
  </si>
  <si>
    <t>202320700957</t>
  </si>
  <si>
    <t>胡亦玮</t>
  </si>
  <si>
    <t>202320700918</t>
  </si>
  <si>
    <t>张婷</t>
  </si>
  <si>
    <t>202320700894</t>
  </si>
  <si>
    <t>贾悦</t>
  </si>
  <si>
    <t>202320700965</t>
  </si>
  <si>
    <t>邱静</t>
  </si>
  <si>
    <t>202320700897</t>
  </si>
  <si>
    <t>刘可欣</t>
  </si>
  <si>
    <t>202320700907</t>
  </si>
  <si>
    <t>黄婷雯</t>
  </si>
  <si>
    <t>202320700904</t>
  </si>
  <si>
    <t>许珂</t>
  </si>
  <si>
    <t>202320700939</t>
  </si>
  <si>
    <t>杨君</t>
  </si>
  <si>
    <t>202320700909</t>
  </si>
  <si>
    <t>高若馨</t>
  </si>
  <si>
    <t>202320700938</t>
  </si>
  <si>
    <t>苏心惟</t>
  </si>
  <si>
    <t>202320700899</t>
  </si>
  <si>
    <t>计海顺</t>
  </si>
  <si>
    <t>202320700935</t>
  </si>
  <si>
    <t>陈剑兰</t>
  </si>
  <si>
    <t>202320700937</t>
  </si>
  <si>
    <t>赵佳玲</t>
  </si>
  <si>
    <t>202320700960</t>
  </si>
  <si>
    <t>王雪萍</t>
  </si>
  <si>
    <t>202320700901</t>
  </si>
  <si>
    <t>罗钰灵</t>
  </si>
  <si>
    <t>202320700923</t>
  </si>
  <si>
    <t>夏晨鑫</t>
  </si>
  <si>
    <t>202320700927</t>
  </si>
  <si>
    <t>吴利霞</t>
  </si>
  <si>
    <t>202320700948</t>
  </si>
  <si>
    <t>张淑雯</t>
  </si>
  <si>
    <t>202320700902</t>
  </si>
  <si>
    <t>殷浩伟</t>
  </si>
  <si>
    <t>202320700961</t>
  </si>
  <si>
    <t>陈子康</t>
  </si>
  <si>
    <t>202320700932</t>
  </si>
  <si>
    <t>白晓玉</t>
  </si>
  <si>
    <t>202320700896</t>
  </si>
  <si>
    <t>赖洪章</t>
  </si>
  <si>
    <t>202320700922</t>
  </si>
  <si>
    <t>刘畅</t>
  </si>
  <si>
    <t>202320700963</t>
  </si>
  <si>
    <t>景珂</t>
  </si>
  <si>
    <t>202320700898</t>
  </si>
  <si>
    <t>余婧瑶</t>
  </si>
  <si>
    <t>202320700906</t>
  </si>
  <si>
    <t>朱羿冰</t>
  </si>
  <si>
    <t>202320700959</t>
  </si>
  <si>
    <t>钟悦</t>
  </si>
  <si>
    <t>202320700964</t>
  </si>
  <si>
    <t>杨坤瀚</t>
  </si>
  <si>
    <t>202320700892</t>
  </si>
  <si>
    <t>路露</t>
  </si>
  <si>
    <t>202320700919</t>
  </si>
  <si>
    <t>余作翔</t>
  </si>
  <si>
    <t>202320700916</t>
  </si>
  <si>
    <t>庄林意</t>
  </si>
  <si>
    <t>202320700915</t>
  </si>
  <si>
    <t>刘嘉欣</t>
  </si>
  <si>
    <t>202320700926</t>
  </si>
  <si>
    <t>吴若萱</t>
  </si>
  <si>
    <t>202320700912</t>
  </si>
  <si>
    <t>李为公</t>
  </si>
  <si>
    <t>202320700951</t>
  </si>
  <si>
    <t>陈敦航</t>
  </si>
  <si>
    <t>202320700953</t>
  </si>
  <si>
    <t>朱栋梁</t>
  </si>
  <si>
    <t>202320700911</t>
  </si>
  <si>
    <t>林恩祈</t>
  </si>
  <si>
    <t>202320700954</t>
  </si>
  <si>
    <t>章翁九峥</t>
  </si>
  <si>
    <t>202320700924</t>
  </si>
  <si>
    <r>
      <rPr>
        <b/>
        <u/>
        <sz val="14"/>
        <rFont val="宋体"/>
        <charset val="134"/>
      </rPr>
      <t>2021</t>
    </r>
    <r>
      <rPr>
        <b/>
        <sz val="14"/>
        <rFont val="宋体"/>
        <charset val="134"/>
      </rPr>
      <t>级研究生综合素质测评结果汇总表</t>
    </r>
  </si>
  <si>
    <t>孙旖旎</t>
  </si>
  <si>
    <t>202110100034</t>
  </si>
  <si>
    <t>2021级</t>
  </si>
  <si>
    <t>林怡杉</t>
  </si>
  <si>
    <t>202110100033</t>
  </si>
  <si>
    <t>陆家豪</t>
  </si>
  <si>
    <t>202110100035</t>
  </si>
  <si>
    <t xml:space="preserve"> </t>
  </si>
  <si>
    <r>
      <rPr>
        <b/>
        <u/>
        <sz val="14"/>
        <rFont val="宋体"/>
        <charset val="134"/>
      </rPr>
      <t xml:space="preserve"> 2022</t>
    </r>
    <r>
      <rPr>
        <b/>
        <sz val="14"/>
        <rFont val="宋体"/>
        <charset val="134"/>
      </rPr>
      <t>级研究生综合素质测评结果汇总表</t>
    </r>
  </si>
  <si>
    <t>孙长康</t>
  </si>
  <si>
    <t>2022101000029</t>
  </si>
  <si>
    <t>赵梦飞</t>
  </si>
  <si>
    <t>2022101000025</t>
  </si>
  <si>
    <t>许飞飞</t>
  </si>
  <si>
    <t>2022101000026</t>
  </si>
  <si>
    <t>李梦婷</t>
  </si>
  <si>
    <t>2022101000027</t>
  </si>
  <si>
    <t>王尧尧</t>
  </si>
  <si>
    <t>2022101000028</t>
  </si>
  <si>
    <r>
      <rPr>
        <b/>
        <u/>
        <sz val="14"/>
        <rFont val="宋体"/>
        <charset val="134"/>
      </rPr>
      <t>2023级</t>
    </r>
    <r>
      <rPr>
        <b/>
        <sz val="14"/>
        <rFont val="宋体"/>
        <charset val="134"/>
      </rPr>
      <t>研究生综合素质测评结果汇总表</t>
    </r>
  </si>
  <si>
    <t>范丽婷</t>
  </si>
  <si>
    <t>202310100031</t>
  </si>
  <si>
    <t>张宇晗</t>
  </si>
  <si>
    <t>202310100026</t>
  </si>
  <si>
    <t>潘婷婷</t>
  </si>
  <si>
    <t>202110100001</t>
  </si>
  <si>
    <t>郝泽奇</t>
  </si>
  <si>
    <t>202310100030</t>
  </si>
  <si>
    <t>谷玉</t>
  </si>
  <si>
    <t>202110100002</t>
  </si>
  <si>
    <t>吴玉平</t>
  </si>
  <si>
    <t>202310100033</t>
  </si>
  <si>
    <t>冯书清</t>
  </si>
  <si>
    <t>202310100029</t>
  </si>
  <si>
    <t>叶伟豪</t>
  </si>
  <si>
    <t>202310100027</t>
  </si>
  <si>
    <t>周银妃</t>
  </si>
  <si>
    <t>202310100028</t>
  </si>
  <si>
    <r>
      <rPr>
        <b/>
        <u/>
        <sz val="14"/>
        <rFont val="仿宋_GB2312"/>
        <charset val="134"/>
      </rPr>
      <t>2022</t>
    </r>
    <r>
      <rPr>
        <b/>
        <sz val="14"/>
        <rFont val="仿宋_GB2312"/>
        <charset val="134"/>
      </rPr>
      <t>级研究生综合素质测评结果汇总表</t>
    </r>
  </si>
  <si>
    <t>张秦涵</t>
  </si>
  <si>
    <t>2022101000023</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</si>
</sst>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_ "/>
    <numFmt numFmtId="177" formatCode="0.00_ "/>
    <numFmt numFmtId="178" formatCode="0.000%"/>
    <numFmt numFmtId="179" formatCode="000000"/>
    <numFmt numFmtId="180" formatCode="0_ "/>
  </numFmts>
  <fonts count="59">
    <font>
      <sz val="12"/>
      <name val="宋体"/>
      <charset val="134"/>
    </font>
    <font>
      <b/>
      <u/>
      <sz val="14"/>
      <name val="仿宋_GB2312"/>
      <charset val="134"/>
    </font>
    <font>
      <b/>
      <sz val="14"/>
      <name val="仿宋_GB2312"/>
      <charset val="134"/>
    </font>
    <font>
      <sz val="10"/>
      <name val="仿宋_GB2312"/>
      <charset val="134"/>
    </font>
    <font>
      <sz val="12"/>
      <name val="仿宋_GB2312"/>
      <charset val="134"/>
    </font>
    <font>
      <sz val="10"/>
      <color rgb="FF000000"/>
      <name val="宋体"/>
      <charset val="134"/>
    </font>
    <font>
      <sz val="10"/>
      <color indexed="10"/>
      <name val="仿宋_GB2312"/>
      <charset val="134"/>
    </font>
    <font>
      <b/>
      <u/>
      <sz val="14"/>
      <name val="宋体"/>
      <charset val="134"/>
    </font>
    <font>
      <b/>
      <sz val="14"/>
      <name val="宋体"/>
      <charset val="134"/>
    </font>
    <font>
      <sz val="10"/>
      <name val="宋体"/>
      <charset val="134"/>
    </font>
    <font>
      <sz val="10"/>
      <color rgb="FFDD0806"/>
      <name val="宋体"/>
      <charset val="134"/>
    </font>
    <font>
      <sz val="11"/>
      <name val="宋体"/>
      <charset val="134"/>
    </font>
    <font>
      <sz val="10"/>
      <color indexed="10"/>
      <name val="宋体"/>
      <charset val="134"/>
    </font>
    <font>
      <b/>
      <u/>
      <sz val="10"/>
      <name val="宋体"/>
      <charset val="134"/>
    </font>
    <font>
      <b/>
      <sz val="10"/>
      <name val="宋体"/>
      <charset val="134"/>
    </font>
    <font>
      <sz val="10"/>
      <color theme="1"/>
      <name val="宋体"/>
      <charset val="134"/>
    </font>
    <font>
      <sz val="10"/>
      <color indexed="8"/>
      <name val="宋体"/>
      <charset val="134"/>
    </font>
    <font>
      <sz val="10"/>
      <color theme="1"/>
      <name val="宋体"/>
      <charset val="134"/>
      <scheme val="minor"/>
    </font>
    <font>
      <b/>
      <u/>
      <sz val="14"/>
      <name val="宋体"/>
      <charset val="134"/>
      <scheme val="minor"/>
    </font>
    <font>
      <b/>
      <sz val="10"/>
      <name val="宋体"/>
      <charset val="134"/>
      <scheme val="minor"/>
    </font>
    <font>
      <b/>
      <sz val="14"/>
      <name val="宋体"/>
      <charset val="134"/>
      <scheme val="minor"/>
    </font>
    <font>
      <sz val="10"/>
      <name val="宋体"/>
      <charset val="134"/>
      <scheme val="minor"/>
    </font>
    <font>
      <sz val="12"/>
      <name val="宋体"/>
      <charset val="134"/>
      <scheme val="minor"/>
    </font>
    <font>
      <sz val="10"/>
      <color rgb="FF000000"/>
      <name val="宋体"/>
      <charset val="134"/>
      <scheme val="minor"/>
    </font>
    <font>
      <sz val="11"/>
      <color theme="1"/>
      <name val="宋体"/>
      <charset val="134"/>
      <scheme val="minor"/>
    </font>
    <font>
      <sz val="10"/>
      <color rgb="FFDD0806"/>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
      <sz val="10"/>
      <color rgb="FF000000"/>
      <name val="Microsoft YaHei UI"/>
      <charset val="134"/>
    </font>
    <font>
      <sz val="1"/>
      <color indexed="0"/>
      <name val="宋体"/>
      <charset val="134"/>
    </font>
    <font>
      <b/>
      <sz val="9"/>
      <name val="宋体"/>
      <charset val="134"/>
    </font>
    <font>
      <sz val="9"/>
      <color indexed="8"/>
      <name val="宋体"/>
      <charset val="134"/>
    </font>
    <font>
      <sz val="9"/>
      <color rgb="FF000000"/>
      <name val="宋体"/>
      <charset val="134"/>
    </font>
    <font>
      <sz val="9"/>
      <name val="宋体"/>
      <charset val="134"/>
    </font>
    <font>
      <b/>
      <sz val="9"/>
      <color rgb="FF000000"/>
      <name val="宋体"/>
      <charset val="134"/>
    </font>
    <font>
      <b/>
      <sz val="9"/>
      <color indexed="8"/>
      <name val="宋体"/>
      <charset val="134"/>
    </font>
    <font>
      <sz val="10"/>
      <name val="宋体"/>
      <charset val="134"/>
    </font>
    <font>
      <b/>
      <sz val="10"/>
      <color rgb="FF000000"/>
      <name val="Microsoft YaHei UI"/>
      <charset val="134"/>
    </font>
    <font>
      <b/>
      <sz val="10"/>
      <color indexed="8"/>
      <name val="Microsoft YaHei UI"/>
      <charset val="134"/>
    </font>
    <font>
      <sz val="10"/>
      <color indexed="8"/>
      <name val="Microsoft YaHei UI"/>
      <charset val="134"/>
    </font>
    <font>
      <sz val="10"/>
      <color indexed="8"/>
      <name val="宋体"/>
      <charset val="134"/>
    </font>
  </fonts>
  <fills count="36">
    <fill>
      <patternFill patternType="none"/>
    </fill>
    <fill>
      <patternFill patternType="gray125"/>
    </fill>
    <fill>
      <patternFill patternType="solid">
        <fgColor indexed="45"/>
        <bgColor indexed="64"/>
      </patternFill>
    </fill>
    <fill>
      <patternFill patternType="solid">
        <fgColor rgb="FFFF99CC"/>
        <bgColor rgb="FF000000"/>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0"/>
      </bottom>
      <diagonal/>
    </border>
    <border>
      <left style="thin">
        <color indexed="8"/>
      </left>
      <right style="thin">
        <color indexed="8"/>
      </right>
      <top style="thin">
        <color indexed="8"/>
      </top>
      <bottom/>
      <diagonal/>
    </border>
    <border>
      <left style="thin">
        <color auto="1"/>
      </left>
      <right style="thin">
        <color indexed="0"/>
      </right>
      <top style="thin">
        <color auto="1"/>
      </top>
      <bottom style="thin">
        <color indexed="0"/>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4" fillId="5" borderId="16"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33" fillId="0" borderId="18" applyNumberFormat="0" applyFill="0" applyAlignment="0" applyProtection="0">
      <alignment vertical="center"/>
    </xf>
    <xf numFmtId="0" fontId="33" fillId="0" borderId="0" applyNumberFormat="0" applyFill="0" applyBorder="0" applyAlignment="0" applyProtection="0">
      <alignment vertical="center"/>
    </xf>
    <xf numFmtId="0" fontId="34" fillId="6" borderId="19" applyNumberFormat="0" applyAlignment="0" applyProtection="0">
      <alignment vertical="center"/>
    </xf>
    <xf numFmtId="0" fontId="35" fillId="7" borderId="20" applyNumberFormat="0" applyAlignment="0" applyProtection="0">
      <alignment vertical="center"/>
    </xf>
    <xf numFmtId="0" fontId="36" fillId="7" borderId="19" applyNumberFormat="0" applyAlignment="0" applyProtection="0">
      <alignment vertical="center"/>
    </xf>
    <xf numFmtId="0" fontId="37" fillId="8" borderId="21" applyNumberFormat="0" applyAlignment="0" applyProtection="0">
      <alignment vertical="center"/>
    </xf>
    <xf numFmtId="0" fontId="38" fillId="0" borderId="22" applyNumberFormat="0" applyFill="0" applyAlignment="0" applyProtection="0">
      <alignment vertical="center"/>
    </xf>
    <xf numFmtId="0" fontId="39" fillId="0" borderId="23" applyNumberFormat="0" applyFill="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2" fillId="11" borderId="0" applyNumberFormat="0" applyBorder="0" applyAlignment="0" applyProtection="0">
      <alignment vertical="center"/>
    </xf>
    <xf numFmtId="0" fontId="43" fillId="12" borderId="0" applyNumberFormat="0" applyBorder="0" applyAlignment="0" applyProtection="0">
      <alignment vertical="center"/>
    </xf>
    <xf numFmtId="0" fontId="44" fillId="13" borderId="0" applyNumberFormat="0" applyBorder="0" applyAlignment="0" applyProtection="0">
      <alignment vertical="center"/>
    </xf>
    <xf numFmtId="0" fontId="44"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4" fillId="17" borderId="0" applyNumberFormat="0" applyBorder="0" applyAlignment="0" applyProtection="0">
      <alignment vertical="center"/>
    </xf>
    <xf numFmtId="0" fontId="44"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4" fillId="21" borderId="0" applyNumberFormat="0" applyBorder="0" applyAlignment="0" applyProtection="0">
      <alignment vertical="center"/>
    </xf>
    <xf numFmtId="0" fontId="44"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4" fillId="25" borderId="0" applyNumberFormat="0" applyBorder="0" applyAlignment="0" applyProtection="0">
      <alignment vertical="center"/>
    </xf>
    <xf numFmtId="0" fontId="44"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4" fillId="29" borderId="0" applyNumberFormat="0" applyBorder="0" applyAlignment="0" applyProtection="0">
      <alignment vertical="center"/>
    </xf>
    <xf numFmtId="0" fontId="44"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4" fillId="33" borderId="0" applyNumberFormat="0" applyBorder="0" applyAlignment="0" applyProtection="0">
      <alignment vertical="center"/>
    </xf>
    <xf numFmtId="0" fontId="44" fillId="34" borderId="0" applyNumberFormat="0" applyBorder="0" applyAlignment="0" applyProtection="0">
      <alignment vertical="center"/>
    </xf>
    <xf numFmtId="0" fontId="43" fillId="35" borderId="0" applyNumberFormat="0" applyBorder="0" applyAlignment="0" applyProtection="0">
      <alignment vertical="center"/>
    </xf>
    <xf numFmtId="0" fontId="24" fillId="0" borderId="0">
      <alignment vertical="center"/>
    </xf>
    <xf numFmtId="0" fontId="0" fillId="0" borderId="0"/>
  </cellStyleXfs>
  <cellXfs count="131">
    <xf numFmtId="0" fontId="0" fillId="0" borderId="0" xfId="0" applyFont="1">
      <alignment vertical="center"/>
    </xf>
    <xf numFmtId="49" fontId="1" fillId="0" borderId="0" xfId="0" applyNumberFormat="1" applyFont="1" applyFill="1" applyBorder="1" applyAlignment="1">
      <alignment horizontal="center" vertical="center" wrapText="1"/>
    </xf>
    <xf numFmtId="49" fontId="2"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6" fillId="0" borderId="6" xfId="0" applyNumberFormat="1"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2" borderId="6" xfId="0" applyFont="1" applyFill="1" applyBorder="1" applyAlignment="1">
      <alignment horizontal="center" vertical="center" wrapText="1"/>
    </xf>
    <xf numFmtId="9" fontId="3" fillId="0" borderId="2" xfId="0" applyNumberFormat="1" applyFont="1" applyFill="1" applyBorder="1" applyAlignment="1">
      <alignment horizontal="center" vertical="center" wrapText="1"/>
    </xf>
    <xf numFmtId="49"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49" fontId="7" fillId="0" borderId="0" xfId="0" applyNumberFormat="1" applyFont="1" applyFill="1" applyAlignment="1">
      <alignment horizontal="center" vertical="center" wrapText="1"/>
    </xf>
    <xf numFmtId="49" fontId="8" fillId="0" borderId="0" xfId="0" applyNumberFormat="1" applyFont="1" applyFill="1" applyAlignment="1">
      <alignment horizontal="center" vertical="center" wrapText="1"/>
    </xf>
    <xf numFmtId="0" fontId="9" fillId="0" borderId="0" xfId="0" applyFont="1" applyFill="1" applyAlignment="1">
      <alignment horizontal="center" vertical="center" wrapText="1"/>
    </xf>
    <xf numFmtId="49" fontId="0" fillId="0" borderId="1" xfId="0" applyNumberFormat="1"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49" fontId="9" fillId="0" borderId="5" xfId="0" applyNumberFormat="1"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10" fillId="0" borderId="6" xfId="0" applyNumberFormat="1" applyFont="1" applyFill="1" applyBorder="1" applyAlignment="1">
      <alignment horizontal="left" vertical="center" wrapText="1"/>
    </xf>
    <xf numFmtId="0" fontId="0" fillId="0" borderId="0" xfId="0" applyFont="1" applyAlignment="1"/>
    <xf numFmtId="176" fontId="8" fillId="0" borderId="0" xfId="0" applyNumberFormat="1" applyFont="1" applyFill="1" applyAlignment="1">
      <alignment horizontal="center" vertical="center" wrapText="1"/>
    </xf>
    <xf numFmtId="176" fontId="9" fillId="0" borderId="0" xfId="0" applyNumberFormat="1" applyFont="1" applyFill="1" applyAlignment="1">
      <alignment horizontal="center" vertical="center" wrapText="1"/>
    </xf>
    <xf numFmtId="176" fontId="0" fillId="0" borderId="1" xfId="0" applyNumberFormat="1" applyFont="1" applyFill="1" applyBorder="1" applyAlignment="1">
      <alignment horizontal="left" vertical="center" wrapText="1"/>
    </xf>
    <xf numFmtId="176" fontId="9" fillId="0" borderId="8"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wrapText="1"/>
    </xf>
    <xf numFmtId="176" fontId="9" fillId="3" borderId="6" xfId="0" applyNumberFormat="1" applyFont="1" applyFill="1" applyBorder="1" applyAlignment="1">
      <alignment horizontal="center" vertical="center" wrapText="1"/>
    </xf>
    <xf numFmtId="0" fontId="9" fillId="0" borderId="0" xfId="0" applyFont="1" applyFill="1" applyBorder="1" applyAlignment="1">
      <alignment horizontal="center" vertical="center" wrapText="1"/>
    </xf>
    <xf numFmtId="0" fontId="11" fillId="0" borderId="6" xfId="0" applyFont="1" applyFill="1" applyBorder="1" applyAlignment="1">
      <alignment horizontal="center" vertical="center"/>
    </xf>
    <xf numFmtId="176" fontId="0" fillId="0" borderId="0" xfId="0" applyNumberFormat="1" applyFont="1" applyAlignment="1"/>
    <xf numFmtId="176" fontId="9" fillId="0" borderId="2"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10" fontId="9" fillId="0" borderId="6" xfId="0" applyNumberFormat="1" applyFont="1" applyFill="1" applyBorder="1" applyAlignment="1">
      <alignment horizontal="center" vertical="center" wrapText="1"/>
    </xf>
    <xf numFmtId="10" fontId="9" fillId="0" borderId="2"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5" fillId="0" borderId="9" xfId="0" applyNumberFormat="1" applyFont="1" applyFill="1" applyBorder="1" applyAlignment="1">
      <alignment horizontal="center" vertical="center" wrapText="1"/>
    </xf>
    <xf numFmtId="0" fontId="9" fillId="0" borderId="10" xfId="0" applyFont="1" applyFill="1" applyBorder="1" applyAlignment="1">
      <alignment horizontal="center" vertical="center" wrapText="1"/>
    </xf>
    <xf numFmtId="0"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wrapText="1"/>
    </xf>
    <xf numFmtId="49" fontId="12" fillId="0" borderId="11" xfId="0" applyNumberFormat="1" applyFont="1" applyFill="1" applyBorder="1" applyAlignment="1">
      <alignment horizontal="left" vertical="center" wrapText="1"/>
    </xf>
    <xf numFmtId="176" fontId="8" fillId="0" borderId="0" xfId="0" applyNumberFormat="1" applyFont="1" applyFill="1" applyBorder="1" applyAlignment="1">
      <alignment horizontal="center" vertical="center" wrapText="1"/>
    </xf>
    <xf numFmtId="176" fontId="9" fillId="0" borderId="0" xfId="0" applyNumberFormat="1" applyFont="1" applyFill="1" applyBorder="1" applyAlignment="1">
      <alignment horizontal="center" vertical="center" wrapText="1"/>
    </xf>
    <xf numFmtId="176" fontId="9" fillId="2" borderId="6" xfId="0" applyNumberFormat="1" applyFont="1" applyFill="1" applyBorder="1" applyAlignment="1">
      <alignment horizontal="center" vertical="center" wrapText="1"/>
    </xf>
    <xf numFmtId="0" fontId="9" fillId="0" borderId="12" xfId="0" applyNumberFormat="1" applyFont="1" applyFill="1" applyBorder="1" applyAlignment="1" applyProtection="1">
      <alignment horizontal="center" vertical="center" wrapText="1"/>
    </xf>
    <xf numFmtId="0" fontId="9" fillId="2" borderId="6" xfId="0" applyFont="1" applyFill="1" applyBorder="1" applyAlignment="1">
      <alignment horizontal="center" vertical="center" wrapText="1"/>
    </xf>
    <xf numFmtId="9" fontId="9" fillId="0" borderId="6" xfId="0" applyNumberFormat="1" applyFont="1" applyFill="1" applyBorder="1" applyAlignment="1">
      <alignment horizontal="center" vertical="center" wrapText="1"/>
    </xf>
    <xf numFmtId="9" fontId="9" fillId="0" borderId="2" xfId="0" applyNumberFormat="1" applyFont="1" applyFill="1" applyBorder="1" applyAlignment="1">
      <alignment horizontal="center" vertical="center" wrapText="1"/>
    </xf>
    <xf numFmtId="49" fontId="12" fillId="0" borderId="13" xfId="0" applyNumberFormat="1" applyFont="1" applyFill="1" applyBorder="1" applyAlignment="1">
      <alignment horizontal="left" vertical="center" wrapText="1"/>
    </xf>
    <xf numFmtId="49" fontId="3" fillId="0" borderId="0"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177" fontId="9" fillId="0" borderId="6" xfId="0" applyNumberFormat="1" applyFont="1" applyFill="1" applyBorder="1" applyAlignment="1">
      <alignment horizontal="center" vertical="center" wrapText="1"/>
    </xf>
    <xf numFmtId="177" fontId="9" fillId="0" borderId="2" xfId="0" applyNumberFormat="1" applyFont="1" applyFill="1" applyBorder="1" applyAlignment="1">
      <alignment horizontal="center" vertical="center" wrapText="1"/>
    </xf>
    <xf numFmtId="178" fontId="9" fillId="0" borderId="6" xfId="0" applyNumberFormat="1" applyFont="1" applyFill="1" applyBorder="1" applyAlignment="1">
      <alignment horizontal="center" vertical="center" wrapText="1"/>
    </xf>
    <xf numFmtId="178" fontId="9" fillId="0" borderId="2" xfId="0" applyNumberFormat="1" applyFont="1" applyFill="1" applyBorder="1" applyAlignment="1">
      <alignment horizontal="center" vertical="center" wrapText="1"/>
    </xf>
    <xf numFmtId="0" fontId="5" fillId="0" borderId="9" xfId="0" applyFont="1" applyFill="1" applyBorder="1" applyAlignment="1">
      <alignment horizontal="center" vertical="center"/>
    </xf>
    <xf numFmtId="0" fontId="5" fillId="0" borderId="6"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5" fillId="0" borderId="7" xfId="0" applyFont="1" applyFill="1" applyBorder="1" applyAlignment="1">
      <alignment horizontal="center" vertical="center"/>
    </xf>
    <xf numFmtId="49" fontId="9" fillId="0" borderId="9" xfId="0" applyNumberFormat="1" applyFont="1" applyFill="1" applyBorder="1" applyAlignment="1">
      <alignment horizontal="center" vertical="center" wrapText="1"/>
    </xf>
    <xf numFmtId="0" fontId="5" fillId="0" borderId="7" xfId="0"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4" fillId="0" borderId="0" xfId="0" applyNumberFormat="1"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15" fillId="0" borderId="6" xfId="0" applyNumberFormat="1" applyFont="1" applyFill="1" applyBorder="1" applyAlignment="1">
      <alignment horizontal="center" vertical="center" wrapText="1"/>
    </xf>
    <xf numFmtId="179" fontId="9" fillId="0" borderId="6" xfId="0" applyNumberFormat="1" applyFont="1" applyFill="1" applyBorder="1" applyAlignment="1">
      <alignment horizontal="center" vertical="center" wrapText="1"/>
    </xf>
    <xf numFmtId="0" fontId="15" fillId="0" borderId="6" xfId="0" applyFont="1" applyFill="1" applyBorder="1" applyAlignment="1">
      <alignment horizontal="center" vertical="center" wrapText="1"/>
    </xf>
    <xf numFmtId="0" fontId="9" fillId="0" borderId="6" xfId="0" applyFont="1" applyFill="1" applyBorder="1" applyAlignment="1">
      <alignment horizontal="center" vertical="center"/>
    </xf>
    <xf numFmtId="0" fontId="16" fillId="0" borderId="6" xfId="0" applyFont="1" applyFill="1" applyBorder="1" applyAlignment="1">
      <alignment horizontal="center" vertical="center"/>
    </xf>
    <xf numFmtId="180" fontId="9" fillId="0" borderId="6" xfId="0" applyNumberFormat="1" applyFont="1" applyFill="1" applyBorder="1" applyAlignment="1">
      <alignment horizontal="center" vertical="center" wrapText="1"/>
    </xf>
    <xf numFmtId="0" fontId="15" fillId="0" borderId="0" xfId="0" applyFont="1" applyFill="1" applyBorder="1" applyAlignment="1">
      <alignment horizontal="center" vertical="center" wrapText="1"/>
    </xf>
    <xf numFmtId="179" fontId="9" fillId="0" borderId="2" xfId="0" applyNumberFormat="1" applyFont="1" applyFill="1" applyBorder="1" applyAlignment="1">
      <alignment horizontal="center" vertical="center" wrapText="1"/>
    </xf>
    <xf numFmtId="49" fontId="12" fillId="0" borderId="6" xfId="0" applyNumberFormat="1" applyFont="1" applyFill="1" applyBorder="1" applyAlignment="1">
      <alignment horizontal="left" vertical="center" wrapText="1"/>
    </xf>
    <xf numFmtId="0" fontId="16" fillId="0" borderId="2" xfId="0" applyFont="1" applyFill="1" applyBorder="1" applyAlignment="1">
      <alignment horizontal="center" vertical="center"/>
    </xf>
    <xf numFmtId="0" fontId="0" fillId="0" borderId="0" xfId="0" applyFont="1" applyFill="1">
      <alignment vertical="center"/>
    </xf>
    <xf numFmtId="0" fontId="9" fillId="0" borderId="6" xfId="50" applyFont="1" applyFill="1" applyBorder="1" applyAlignment="1" applyProtection="1">
      <alignment horizontal="center" vertical="center"/>
      <protection locked="0"/>
    </xf>
    <xf numFmtId="1" fontId="9" fillId="0" borderId="6" xfId="50" applyNumberFormat="1" applyFont="1" applyFill="1" applyBorder="1" applyAlignment="1" applyProtection="1">
      <alignment horizontal="center" vertical="center"/>
      <protection locked="0"/>
    </xf>
    <xf numFmtId="0" fontId="9" fillId="0" borderId="6" xfId="0" applyFont="1" applyFill="1" applyBorder="1" applyAlignment="1">
      <alignment horizontal="center"/>
    </xf>
    <xf numFmtId="0" fontId="9" fillId="0" borderId="6" xfId="50" applyFont="1" applyBorder="1" applyAlignment="1" applyProtection="1">
      <alignment horizontal="center" vertical="center"/>
      <protection locked="0"/>
    </xf>
    <xf numFmtId="1" fontId="9" fillId="0" borderId="6" xfId="50" applyNumberFormat="1" applyFont="1" applyBorder="1" applyAlignment="1" applyProtection="1">
      <alignment horizontal="center" vertical="center"/>
      <protection locked="0"/>
    </xf>
    <xf numFmtId="0" fontId="17" fillId="0" borderId="6"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9" fillId="0" borderId="3" xfId="0" applyFont="1" applyFill="1" applyBorder="1" applyAlignment="1">
      <alignment horizontal="center"/>
    </xf>
    <xf numFmtId="0" fontId="9" fillId="0" borderId="14"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15" fillId="0" borderId="14" xfId="0" applyFont="1" applyFill="1" applyBorder="1" applyAlignment="1">
      <alignment horizontal="center" vertical="center" wrapText="1"/>
    </xf>
    <xf numFmtId="178" fontId="8" fillId="0" borderId="0" xfId="0" applyNumberFormat="1" applyFont="1" applyFill="1" applyAlignment="1">
      <alignment horizontal="center" vertical="center" wrapText="1"/>
    </xf>
    <xf numFmtId="178" fontId="9" fillId="0" borderId="0" xfId="0" applyNumberFormat="1" applyFont="1" applyFill="1" applyAlignment="1">
      <alignment horizontal="center" vertical="center" wrapText="1"/>
    </xf>
    <xf numFmtId="178" fontId="0" fillId="0" borderId="1" xfId="0" applyNumberFormat="1" applyFont="1" applyFill="1" applyBorder="1" applyAlignment="1">
      <alignment horizontal="left" vertical="center" wrapText="1"/>
    </xf>
    <xf numFmtId="178" fontId="9" fillId="0" borderId="5" xfId="0" applyNumberFormat="1" applyFont="1" applyFill="1" applyBorder="1" applyAlignment="1">
      <alignment horizontal="center" vertical="center" wrapText="1"/>
    </xf>
    <xf numFmtId="10" fontId="15" fillId="0" borderId="6" xfId="0" applyNumberFormat="1" applyFont="1" applyFill="1" applyBorder="1" applyAlignment="1">
      <alignment horizontal="center" vertical="center" wrapText="1"/>
    </xf>
    <xf numFmtId="0" fontId="9" fillId="0" borderId="0" xfId="0" applyFont="1">
      <alignment vertical="center"/>
    </xf>
    <xf numFmtId="1" fontId="9" fillId="0" borderId="0" xfId="50" applyNumberFormat="1" applyFont="1" applyAlignment="1" applyProtection="1">
      <alignment horizontal="center" vertical="center"/>
      <protection locked="0"/>
    </xf>
    <xf numFmtId="49" fontId="18" fillId="0" borderId="0" xfId="0" applyNumberFormat="1" applyFont="1" applyFill="1" applyBorder="1" applyAlignment="1">
      <alignment horizontal="center" vertical="center" wrapText="1"/>
    </xf>
    <xf numFmtId="49" fontId="19" fillId="0" borderId="0" xfId="0" applyNumberFormat="1" applyFont="1" applyFill="1" applyBorder="1" applyAlignment="1">
      <alignment horizontal="center" vertical="center" wrapText="1"/>
    </xf>
    <xf numFmtId="49" fontId="20" fillId="0" borderId="0" xfId="0" applyNumberFormat="1" applyFont="1" applyFill="1" applyBorder="1" applyAlignment="1">
      <alignment horizontal="center" vertical="center" wrapText="1"/>
    </xf>
    <xf numFmtId="0" fontId="21" fillId="0" borderId="0" xfId="0" applyFont="1" applyFill="1" applyBorder="1" applyAlignment="1">
      <alignment horizontal="center" vertical="center" wrapText="1"/>
    </xf>
    <xf numFmtId="49" fontId="22" fillId="0" borderId="1" xfId="0" applyNumberFormat="1" applyFont="1" applyFill="1" applyBorder="1" applyAlignment="1">
      <alignment horizontal="left" vertical="center" wrapText="1"/>
    </xf>
    <xf numFmtId="49" fontId="21" fillId="0" borderId="1" xfId="0" applyNumberFormat="1" applyFont="1" applyFill="1" applyBorder="1" applyAlignment="1">
      <alignment horizontal="center" vertical="center" wrapText="1"/>
    </xf>
    <xf numFmtId="49" fontId="21" fillId="0" borderId="6" xfId="0" applyNumberFormat="1" applyFont="1" applyFill="1" applyBorder="1" applyAlignment="1">
      <alignment horizontal="center" vertical="center" wrapText="1"/>
    </xf>
    <xf numFmtId="0" fontId="21" fillId="0" borderId="6" xfId="0"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180" fontId="21" fillId="0" borderId="6" xfId="0" applyNumberFormat="1" applyFont="1" applyFill="1" applyBorder="1" applyAlignment="1">
      <alignment horizontal="center" vertical="center" wrapText="1"/>
    </xf>
    <xf numFmtId="0" fontId="23" fillId="0" borderId="6" xfId="0" applyFont="1" applyFill="1" applyBorder="1" applyAlignment="1">
      <alignment horizontal="center" vertical="center"/>
    </xf>
    <xf numFmtId="0" fontId="17" fillId="0" borderId="6" xfId="0" applyFont="1" applyFill="1" applyBorder="1" applyAlignment="1">
      <alignment horizontal="center" vertical="center"/>
    </xf>
    <xf numFmtId="0" fontId="21" fillId="0" borderId="6" xfId="0" applyFont="1" applyFill="1" applyBorder="1" applyAlignment="1">
      <alignment horizontal="center" vertical="center"/>
    </xf>
    <xf numFmtId="0" fontId="23" fillId="4" borderId="6" xfId="0" applyFont="1" applyFill="1" applyBorder="1" applyAlignment="1">
      <alignment horizontal="center" vertical="center"/>
    </xf>
    <xf numFmtId="0" fontId="21" fillId="4" borderId="6" xfId="0" applyFont="1" applyFill="1" applyBorder="1" applyAlignment="1">
      <alignment horizontal="center" vertical="center"/>
    </xf>
    <xf numFmtId="0" fontId="21" fillId="2" borderId="6" xfId="0" applyFont="1" applyFill="1" applyBorder="1" applyAlignment="1">
      <alignment horizontal="center" vertical="center" wrapText="1"/>
    </xf>
    <xf numFmtId="0" fontId="24" fillId="0" borderId="6" xfId="0" applyFont="1" applyFill="1" applyBorder="1" applyAlignment="1">
      <alignment horizontal="center" vertical="center"/>
    </xf>
    <xf numFmtId="10" fontId="17" fillId="0" borderId="6" xfId="0" applyNumberFormat="1" applyFont="1" applyFill="1" applyBorder="1" applyAlignment="1">
      <alignment horizontal="center" vertical="center" wrapText="1"/>
    </xf>
    <xf numFmtId="10" fontId="21" fillId="0" borderId="6" xfId="0" applyNumberFormat="1" applyFont="1" applyFill="1" applyBorder="1" applyAlignment="1">
      <alignment horizontal="center" vertical="center" wrapText="1"/>
    </xf>
    <xf numFmtId="0" fontId="17" fillId="4" borderId="6" xfId="0" applyFont="1" applyFill="1" applyBorder="1" applyAlignment="1">
      <alignment horizontal="center" vertical="center"/>
    </xf>
    <xf numFmtId="49" fontId="21" fillId="0" borderId="15" xfId="0" applyNumberFormat="1" applyFont="1" applyFill="1" applyBorder="1" applyAlignment="1">
      <alignment horizontal="center" vertical="center" wrapText="1"/>
    </xf>
    <xf numFmtId="0" fontId="21" fillId="0" borderId="15" xfId="0" applyFont="1" applyFill="1" applyBorder="1" applyAlignment="1">
      <alignment horizontal="center" vertical="center" wrapText="1"/>
    </xf>
    <xf numFmtId="49" fontId="25" fillId="0" borderId="6" xfId="0" applyNumberFormat="1" applyFont="1" applyFill="1" applyBorder="1" applyAlignment="1">
      <alignment horizontal="left" vertical="center" wrapText="1"/>
    </xf>
    <xf numFmtId="49" fontId="17" fillId="0" borderId="6" xfId="0" applyNumberFormat="1" applyFont="1" applyFill="1" applyBorder="1" applyAlignment="1" quotePrefix="1">
      <alignment horizontal="center" vertical="center" wrapText="1"/>
    </xf>
    <xf numFmtId="49" fontId="21" fillId="0" borderId="6" xfId="0" applyNumberFormat="1" applyFont="1" applyFill="1" applyBorder="1" applyAlignment="1" quotePrefix="1">
      <alignment horizontal="center" vertical="center" wrapText="1"/>
    </xf>
    <xf numFmtId="0" fontId="23" fillId="0" borderId="6" xfId="0" applyFont="1" applyFill="1" applyBorder="1" applyAlignment="1" quotePrefix="1">
      <alignment horizontal="center" vertical="center"/>
    </xf>
    <xf numFmtId="1" fontId="9" fillId="0" borderId="6" xfId="50" applyNumberFormat="1" applyFont="1" applyFill="1" applyBorder="1" applyAlignment="1" applyProtection="1" quotePrefix="1">
      <alignment horizontal="center" vertical="center"/>
      <protection locked="0"/>
    </xf>
    <xf numFmtId="1" fontId="9" fillId="0" borderId="6" xfId="50" applyNumberFormat="1" applyFont="1" applyBorder="1" applyAlignment="1" applyProtection="1" quotePrefix="1">
      <alignment horizontal="center" vertical="center"/>
      <protection locked="0"/>
    </xf>
    <xf numFmtId="0" fontId="5" fillId="0" borderId="6"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5"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comments" Target="../comments4.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comments" Target="../comments5.xml"/></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comments" Target="../comments6.xml"/></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comments" Target="../comments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76"/>
  <sheetViews>
    <sheetView workbookViewId="0">
      <selection activeCell="H34" sqref="H34"/>
    </sheetView>
  </sheetViews>
  <sheetFormatPr defaultColWidth="9" defaultRowHeight="14.25"/>
  <cols>
    <col min="2" max="2" width="15.875" customWidth="1"/>
    <col min="3" max="8" width="9" customWidth="1"/>
    <col min="9" max="9" width="11.125" customWidth="1"/>
    <col min="10" max="16" width="9" customWidth="1"/>
    <col min="17" max="18" width="11.125" customWidth="1"/>
    <col min="23" max="24" width="11.125"/>
  </cols>
  <sheetData>
    <row r="1" ht="18.75" spans="1:27">
      <c r="A1" s="108" t="s">
        <v>0</v>
      </c>
      <c r="B1" s="109"/>
      <c r="C1" s="110"/>
      <c r="D1" s="110"/>
      <c r="E1" s="110"/>
      <c r="F1" s="110"/>
      <c r="G1" s="110"/>
      <c r="H1" s="110"/>
      <c r="I1" s="110"/>
      <c r="J1" s="110"/>
      <c r="K1" s="110"/>
      <c r="L1" s="110"/>
      <c r="M1" s="110"/>
      <c r="N1" s="110"/>
      <c r="O1" s="110"/>
      <c r="P1" s="110"/>
      <c r="Q1" s="110"/>
      <c r="R1" s="110"/>
      <c r="S1" s="110"/>
      <c r="T1" s="110"/>
      <c r="U1" s="110"/>
      <c r="V1" s="110"/>
      <c r="W1" s="110"/>
      <c r="X1" s="110"/>
      <c r="Y1" s="110"/>
      <c r="Z1" s="110"/>
      <c r="AA1" s="110"/>
    </row>
    <row r="2" spans="1:27">
      <c r="A2" s="111" t="s">
        <v>1</v>
      </c>
      <c r="B2" s="111"/>
      <c r="C2" s="111"/>
      <c r="D2" s="111"/>
      <c r="E2" s="111"/>
      <c r="F2" s="111"/>
      <c r="G2" s="111"/>
      <c r="H2" s="111"/>
      <c r="I2" s="111"/>
      <c r="J2" s="111"/>
      <c r="K2" s="111"/>
      <c r="L2" s="111"/>
      <c r="M2" s="111"/>
      <c r="N2" s="111"/>
      <c r="O2" s="111"/>
      <c r="P2" s="111"/>
      <c r="Q2" s="111"/>
      <c r="R2" s="111"/>
      <c r="S2" s="111"/>
      <c r="T2" s="111"/>
      <c r="U2" s="111"/>
      <c r="V2" s="111"/>
      <c r="W2" s="111"/>
      <c r="X2" s="111"/>
      <c r="Y2" s="111"/>
      <c r="Z2" s="111"/>
      <c r="AA2" s="111"/>
    </row>
    <row r="3" spans="1:27">
      <c r="A3" s="112" t="s">
        <v>2</v>
      </c>
      <c r="B3" s="113"/>
      <c r="C3" s="112"/>
      <c r="D3" s="112"/>
      <c r="E3" s="112"/>
      <c r="F3" s="112"/>
      <c r="G3" s="112"/>
      <c r="H3" s="112"/>
      <c r="I3" s="112"/>
      <c r="J3" s="112"/>
      <c r="K3" s="112"/>
      <c r="L3" s="112"/>
      <c r="M3" s="112"/>
      <c r="N3" s="112"/>
      <c r="O3" s="112"/>
      <c r="P3" s="112"/>
      <c r="Q3" s="112"/>
      <c r="R3" s="112"/>
      <c r="S3" s="112"/>
      <c r="T3" s="112"/>
      <c r="U3" s="112"/>
      <c r="V3" s="112"/>
      <c r="W3" s="112"/>
      <c r="X3" s="112"/>
      <c r="Y3" s="112"/>
      <c r="Z3" s="112"/>
      <c r="AA3" s="112"/>
    </row>
    <row r="4" spans="1:27">
      <c r="A4" s="114" t="s">
        <v>3</v>
      </c>
      <c r="B4" s="115" t="s">
        <v>4</v>
      </c>
      <c r="C4" s="115" t="s">
        <v>5</v>
      </c>
      <c r="D4" s="115" t="s">
        <v>6</v>
      </c>
      <c r="E4" s="115" t="s">
        <v>7</v>
      </c>
      <c r="F4" s="115"/>
      <c r="G4" s="115"/>
      <c r="H4" s="115"/>
      <c r="I4" s="115"/>
      <c r="J4" s="115" t="s">
        <v>8</v>
      </c>
      <c r="K4" s="115"/>
      <c r="L4" s="115"/>
      <c r="M4" s="115"/>
      <c r="N4" s="115"/>
      <c r="O4" s="115"/>
      <c r="P4" s="115"/>
      <c r="Q4" s="115"/>
      <c r="R4" s="115"/>
      <c r="S4" s="115" t="s">
        <v>9</v>
      </c>
      <c r="T4" s="115"/>
      <c r="U4" s="115"/>
      <c r="V4" s="115"/>
      <c r="W4" s="115"/>
      <c r="X4" s="115" t="s">
        <v>10</v>
      </c>
      <c r="Y4" s="115" t="s">
        <v>11</v>
      </c>
      <c r="Z4" s="115" t="s">
        <v>12</v>
      </c>
      <c r="AA4" s="115" t="s">
        <v>13</v>
      </c>
    </row>
    <row r="5" ht="48" spans="1:27">
      <c r="A5" s="114"/>
      <c r="B5" s="115"/>
      <c r="C5" s="115"/>
      <c r="D5" s="115"/>
      <c r="E5" s="115" t="s">
        <v>14</v>
      </c>
      <c r="F5" s="115" t="s">
        <v>15</v>
      </c>
      <c r="G5" s="115" t="s">
        <v>16</v>
      </c>
      <c r="H5" s="115" t="s">
        <v>17</v>
      </c>
      <c r="I5" s="123" t="s">
        <v>18</v>
      </c>
      <c r="J5" s="115" t="s">
        <v>19</v>
      </c>
      <c r="K5" s="115" t="s">
        <v>20</v>
      </c>
      <c r="L5" s="115" t="s">
        <v>21</v>
      </c>
      <c r="M5" s="115" t="s">
        <v>22</v>
      </c>
      <c r="N5" s="115" t="s">
        <v>23</v>
      </c>
      <c r="O5" s="115" t="s">
        <v>24</v>
      </c>
      <c r="P5" s="115" t="s">
        <v>25</v>
      </c>
      <c r="Q5" s="115" t="s">
        <v>26</v>
      </c>
      <c r="R5" s="123" t="s">
        <v>27</v>
      </c>
      <c r="S5" s="115" t="s">
        <v>28</v>
      </c>
      <c r="T5" s="115" t="s">
        <v>29</v>
      </c>
      <c r="U5" s="115" t="s">
        <v>30</v>
      </c>
      <c r="V5" s="115" t="s">
        <v>31</v>
      </c>
      <c r="W5" s="123" t="s">
        <v>32</v>
      </c>
      <c r="X5" s="115"/>
      <c r="Y5" s="115"/>
      <c r="Z5" s="115"/>
      <c r="AA5" s="115"/>
    </row>
    <row r="6" ht="20" customHeight="1" spans="1:27">
      <c r="A6" s="116" t="s">
        <v>33</v>
      </c>
      <c r="B6" s="116" t="s">
        <v>34</v>
      </c>
      <c r="C6" s="95" t="s">
        <v>35</v>
      </c>
      <c r="D6" s="95" t="s">
        <v>36</v>
      </c>
      <c r="E6" s="95">
        <v>70</v>
      </c>
      <c r="F6" s="95">
        <v>4.2</v>
      </c>
      <c r="G6" s="95">
        <f t="shared" ref="G6:G8" si="0">E6+F6</f>
        <v>74.2</v>
      </c>
      <c r="H6" s="95">
        <f t="shared" ref="H6:H63" si="1">MAX(G$6:G$74)</f>
        <v>106.6</v>
      </c>
      <c r="I6" s="95">
        <f t="shared" ref="I6:I69" si="2">(G6/106.6)*30</f>
        <v>20.8818011257036</v>
      </c>
      <c r="J6" s="95" t="s">
        <v>37</v>
      </c>
      <c r="K6" s="95" t="s">
        <v>37</v>
      </c>
      <c r="L6" s="95" t="s">
        <v>37</v>
      </c>
      <c r="M6" s="95">
        <v>15</v>
      </c>
      <c r="N6" s="95">
        <v>15</v>
      </c>
      <c r="O6" s="95">
        <v>42.25</v>
      </c>
      <c r="P6" s="95">
        <f t="shared" ref="P6:P63" si="3">MAX(O$6:O$74)</f>
        <v>42.25</v>
      </c>
      <c r="Q6" s="95">
        <f t="shared" ref="Q6:Q69" si="4">(O6/42.25)*45+(M6/N6)*15</f>
        <v>60</v>
      </c>
      <c r="R6" s="95">
        <f t="shared" ref="R6:R69" si="5">(O6/42.25)*45+(M6/N6)*15</f>
        <v>60</v>
      </c>
      <c r="S6" s="95">
        <v>30</v>
      </c>
      <c r="T6" s="95">
        <v>3.5</v>
      </c>
      <c r="U6" s="95">
        <f t="shared" ref="U6:U8" si="6">S6+T6</f>
        <v>33.5</v>
      </c>
      <c r="V6" s="95">
        <f t="shared" ref="V6:V63" si="7">MAX(U$6:U$74)</f>
        <v>45</v>
      </c>
      <c r="W6" s="95">
        <f t="shared" ref="W6:W69" si="8">(U6/V6)*10</f>
        <v>7.44444444444444</v>
      </c>
      <c r="X6" s="95">
        <f t="shared" ref="X6:X69" si="9">I6+R6+W6</f>
        <v>88.326245570148</v>
      </c>
      <c r="Y6" s="95">
        <v>1</v>
      </c>
      <c r="Z6" s="95">
        <v>70</v>
      </c>
      <c r="AA6" s="125">
        <f t="shared" ref="AA6:AA69" si="10">Y6/Z6</f>
        <v>0.0142857142857143</v>
      </c>
    </row>
    <row r="7" ht="20" customHeight="1" spans="1:27">
      <c r="A7" s="116" t="s">
        <v>38</v>
      </c>
      <c r="B7" s="116" t="s">
        <v>39</v>
      </c>
      <c r="C7" s="95" t="s">
        <v>35</v>
      </c>
      <c r="D7" s="95" t="s">
        <v>36</v>
      </c>
      <c r="E7" s="95">
        <v>70</v>
      </c>
      <c r="F7" s="95">
        <v>-2</v>
      </c>
      <c r="G7" s="95">
        <f t="shared" si="0"/>
        <v>68</v>
      </c>
      <c r="H7" s="95">
        <f t="shared" si="1"/>
        <v>106.6</v>
      </c>
      <c r="I7" s="95">
        <f t="shared" si="2"/>
        <v>19.1369606003752</v>
      </c>
      <c r="J7" s="95" t="s">
        <v>37</v>
      </c>
      <c r="K7" s="95" t="s">
        <v>37</v>
      </c>
      <c r="L7" s="95" t="s">
        <v>37</v>
      </c>
      <c r="M7" s="95">
        <v>15</v>
      </c>
      <c r="N7" s="95">
        <v>15</v>
      </c>
      <c r="O7" s="95">
        <v>40</v>
      </c>
      <c r="P7" s="95">
        <f t="shared" si="3"/>
        <v>42.25</v>
      </c>
      <c r="Q7" s="95">
        <f t="shared" si="4"/>
        <v>57.603550295858</v>
      </c>
      <c r="R7" s="95">
        <f t="shared" si="5"/>
        <v>57.603550295858</v>
      </c>
      <c r="S7" s="95">
        <v>30</v>
      </c>
      <c r="T7" s="95">
        <v>6</v>
      </c>
      <c r="U7" s="95">
        <f t="shared" si="6"/>
        <v>36</v>
      </c>
      <c r="V7" s="95">
        <f t="shared" si="7"/>
        <v>45</v>
      </c>
      <c r="W7" s="95">
        <f t="shared" si="8"/>
        <v>8</v>
      </c>
      <c r="X7" s="95">
        <f t="shared" si="9"/>
        <v>84.7405108962332</v>
      </c>
      <c r="Y7" s="95">
        <v>2</v>
      </c>
      <c r="Z7" s="95">
        <v>70</v>
      </c>
      <c r="AA7" s="125">
        <f t="shared" si="10"/>
        <v>0.0285714285714286</v>
      </c>
    </row>
    <row r="8" ht="20" customHeight="1" spans="1:27">
      <c r="A8" s="116" t="s">
        <v>40</v>
      </c>
      <c r="B8" s="116" t="s">
        <v>41</v>
      </c>
      <c r="C8" s="95" t="s">
        <v>35</v>
      </c>
      <c r="D8" s="95" t="s">
        <v>36</v>
      </c>
      <c r="E8" s="95">
        <v>70</v>
      </c>
      <c r="F8" s="95">
        <v>9.6</v>
      </c>
      <c r="G8" s="95">
        <f t="shared" si="0"/>
        <v>79.6</v>
      </c>
      <c r="H8" s="95">
        <f t="shared" si="1"/>
        <v>106.6</v>
      </c>
      <c r="I8" s="95">
        <f t="shared" si="2"/>
        <v>22.4015009380863</v>
      </c>
      <c r="J8" s="95" t="s">
        <v>37</v>
      </c>
      <c r="K8" s="95" t="s">
        <v>37</v>
      </c>
      <c r="L8" s="95" t="s">
        <v>37</v>
      </c>
      <c r="M8" s="95">
        <v>15</v>
      </c>
      <c r="N8" s="95">
        <v>15</v>
      </c>
      <c r="O8" s="95">
        <v>20</v>
      </c>
      <c r="P8" s="95">
        <f t="shared" si="3"/>
        <v>42.25</v>
      </c>
      <c r="Q8" s="95">
        <f t="shared" si="4"/>
        <v>36.301775147929</v>
      </c>
      <c r="R8" s="95">
        <f t="shared" si="5"/>
        <v>36.301775147929</v>
      </c>
      <c r="S8" s="95">
        <v>30</v>
      </c>
      <c r="T8" s="95">
        <v>0.5</v>
      </c>
      <c r="U8" s="95">
        <f t="shared" si="6"/>
        <v>30.5</v>
      </c>
      <c r="V8" s="95">
        <f t="shared" si="7"/>
        <v>45</v>
      </c>
      <c r="W8" s="95">
        <f t="shared" si="8"/>
        <v>6.77777777777778</v>
      </c>
      <c r="X8" s="95">
        <f t="shared" si="9"/>
        <v>65.4810538637931</v>
      </c>
      <c r="Y8" s="95">
        <v>3</v>
      </c>
      <c r="Z8" s="95">
        <v>70</v>
      </c>
      <c r="AA8" s="125">
        <f t="shared" si="10"/>
        <v>0.0428571428571429</v>
      </c>
    </row>
    <row r="9" ht="20" customHeight="1" spans="1:27">
      <c r="A9" s="116" t="s">
        <v>42</v>
      </c>
      <c r="B9" s="131" t="s">
        <v>43</v>
      </c>
      <c r="C9" s="95" t="s">
        <v>35</v>
      </c>
      <c r="D9" s="95" t="s">
        <v>36</v>
      </c>
      <c r="E9" s="95">
        <v>70</v>
      </c>
      <c r="F9" s="95">
        <v>7.4</v>
      </c>
      <c r="G9" s="95">
        <v>77.4</v>
      </c>
      <c r="H9" s="95">
        <f t="shared" si="1"/>
        <v>106.6</v>
      </c>
      <c r="I9" s="95">
        <f t="shared" si="2"/>
        <v>21.7823639774859</v>
      </c>
      <c r="J9" s="95" t="s">
        <v>37</v>
      </c>
      <c r="K9" s="95" t="s">
        <v>37</v>
      </c>
      <c r="L9" s="95" t="s">
        <v>37</v>
      </c>
      <c r="M9" s="95">
        <v>15</v>
      </c>
      <c r="N9" s="95">
        <v>15</v>
      </c>
      <c r="O9" s="95">
        <v>17</v>
      </c>
      <c r="P9" s="95">
        <f t="shared" si="3"/>
        <v>42.25</v>
      </c>
      <c r="Q9" s="95">
        <f t="shared" si="4"/>
        <v>33.1065088757396</v>
      </c>
      <c r="R9" s="95">
        <f t="shared" si="5"/>
        <v>33.1065088757396</v>
      </c>
      <c r="S9" s="95">
        <v>30</v>
      </c>
      <c r="T9" s="95">
        <v>9</v>
      </c>
      <c r="U9" s="95">
        <v>39</v>
      </c>
      <c r="V9" s="95">
        <f t="shared" si="7"/>
        <v>45</v>
      </c>
      <c r="W9" s="95">
        <f t="shared" si="8"/>
        <v>8.66666666666667</v>
      </c>
      <c r="X9" s="95">
        <f t="shared" si="9"/>
        <v>63.5555395198922</v>
      </c>
      <c r="Y9" s="95">
        <v>4</v>
      </c>
      <c r="Z9" s="95">
        <v>70</v>
      </c>
      <c r="AA9" s="125">
        <f t="shared" si="10"/>
        <v>0.0571428571428571</v>
      </c>
    </row>
    <row r="10" ht="20" customHeight="1" spans="1:27">
      <c r="A10" s="116" t="s">
        <v>44</v>
      </c>
      <c r="B10" s="131" t="s">
        <v>45</v>
      </c>
      <c r="C10" s="95" t="s">
        <v>35</v>
      </c>
      <c r="D10" s="95" t="s">
        <v>36</v>
      </c>
      <c r="E10" s="95">
        <v>70</v>
      </c>
      <c r="F10" s="95">
        <v>2.6</v>
      </c>
      <c r="G10" s="95">
        <v>72.6</v>
      </c>
      <c r="H10" s="95">
        <f t="shared" si="1"/>
        <v>106.6</v>
      </c>
      <c r="I10" s="95">
        <f t="shared" si="2"/>
        <v>20.4315196998124</v>
      </c>
      <c r="J10" s="95" t="s">
        <v>37</v>
      </c>
      <c r="K10" s="95" t="s">
        <v>37</v>
      </c>
      <c r="L10" s="95" t="s">
        <v>37</v>
      </c>
      <c r="M10" s="95">
        <v>15</v>
      </c>
      <c r="N10" s="95">
        <v>15</v>
      </c>
      <c r="O10" s="95">
        <v>20</v>
      </c>
      <c r="P10" s="95">
        <f t="shared" si="3"/>
        <v>42.25</v>
      </c>
      <c r="Q10" s="95">
        <f t="shared" si="4"/>
        <v>36.301775147929</v>
      </c>
      <c r="R10" s="95">
        <f t="shared" si="5"/>
        <v>36.301775147929</v>
      </c>
      <c r="S10" s="95">
        <v>30</v>
      </c>
      <c r="T10" s="95">
        <v>0</v>
      </c>
      <c r="U10" s="95">
        <v>30</v>
      </c>
      <c r="V10" s="95">
        <f t="shared" si="7"/>
        <v>45</v>
      </c>
      <c r="W10" s="95">
        <f t="shared" si="8"/>
        <v>6.66666666666667</v>
      </c>
      <c r="X10" s="95">
        <f t="shared" si="9"/>
        <v>63.399961514408</v>
      </c>
      <c r="Y10" s="95">
        <v>5</v>
      </c>
      <c r="Z10" s="95">
        <v>70</v>
      </c>
      <c r="AA10" s="125">
        <f t="shared" si="10"/>
        <v>0.0714285714285714</v>
      </c>
    </row>
    <row r="11" ht="20" customHeight="1" spans="1:27">
      <c r="A11" s="116" t="s">
        <v>46</v>
      </c>
      <c r="B11" s="116" t="s">
        <v>47</v>
      </c>
      <c r="C11" s="95" t="s">
        <v>35</v>
      </c>
      <c r="D11" s="95" t="s">
        <v>36</v>
      </c>
      <c r="E11" s="95">
        <v>70</v>
      </c>
      <c r="F11" s="95">
        <v>-7</v>
      </c>
      <c r="G11" s="95">
        <f>E11+F11</f>
        <v>63</v>
      </c>
      <c r="H11" s="95">
        <f t="shared" si="1"/>
        <v>106.6</v>
      </c>
      <c r="I11" s="95">
        <f t="shared" si="2"/>
        <v>17.7298311444653</v>
      </c>
      <c r="J11" s="95" t="s">
        <v>37</v>
      </c>
      <c r="K11" s="95" t="s">
        <v>37</v>
      </c>
      <c r="L11" s="95" t="s">
        <v>37</v>
      </c>
      <c r="M11" s="95">
        <v>15</v>
      </c>
      <c r="N11" s="95">
        <v>15</v>
      </c>
      <c r="O11" s="95">
        <v>20</v>
      </c>
      <c r="P11" s="95">
        <f t="shared" si="3"/>
        <v>42.25</v>
      </c>
      <c r="Q11" s="95">
        <f t="shared" si="4"/>
        <v>36.301775147929</v>
      </c>
      <c r="R11" s="95">
        <f t="shared" si="5"/>
        <v>36.301775147929</v>
      </c>
      <c r="S11" s="95">
        <v>30</v>
      </c>
      <c r="T11" s="95">
        <v>0</v>
      </c>
      <c r="U11" s="95">
        <f>S11+T11</f>
        <v>30</v>
      </c>
      <c r="V11" s="95">
        <f t="shared" si="7"/>
        <v>45</v>
      </c>
      <c r="W11" s="95">
        <f t="shared" si="8"/>
        <v>6.66666666666667</v>
      </c>
      <c r="X11" s="95">
        <f t="shared" si="9"/>
        <v>60.698272959061</v>
      </c>
      <c r="Y11" s="95">
        <v>6</v>
      </c>
      <c r="Z11" s="95">
        <v>70</v>
      </c>
      <c r="AA11" s="125">
        <f t="shared" si="10"/>
        <v>0.0857142857142857</v>
      </c>
    </row>
    <row r="12" ht="20" customHeight="1" spans="1:27">
      <c r="A12" s="116" t="s">
        <v>48</v>
      </c>
      <c r="B12" s="116" t="s">
        <v>49</v>
      </c>
      <c r="C12" s="95" t="s">
        <v>35</v>
      </c>
      <c r="D12" s="95" t="s">
        <v>36</v>
      </c>
      <c r="E12" s="95">
        <v>70</v>
      </c>
      <c r="F12" s="95">
        <v>31.4</v>
      </c>
      <c r="G12" s="95">
        <f>E12+F12</f>
        <v>101.4</v>
      </c>
      <c r="H12" s="95">
        <f t="shared" si="1"/>
        <v>106.6</v>
      </c>
      <c r="I12" s="95">
        <f t="shared" si="2"/>
        <v>28.5365853658537</v>
      </c>
      <c r="J12" s="95" t="s">
        <v>37</v>
      </c>
      <c r="K12" s="95" t="s">
        <v>37</v>
      </c>
      <c r="L12" s="95" t="s">
        <v>37</v>
      </c>
      <c r="M12" s="95">
        <v>15</v>
      </c>
      <c r="N12" s="95">
        <v>15</v>
      </c>
      <c r="O12" s="95">
        <v>2.7</v>
      </c>
      <c r="P12" s="95">
        <f t="shared" si="3"/>
        <v>42.25</v>
      </c>
      <c r="Q12" s="95">
        <f t="shared" si="4"/>
        <v>17.8757396449704</v>
      </c>
      <c r="R12" s="95">
        <f t="shared" si="5"/>
        <v>17.8757396449704</v>
      </c>
      <c r="S12" s="95">
        <v>30</v>
      </c>
      <c r="T12" s="95">
        <v>15</v>
      </c>
      <c r="U12" s="95">
        <f>S12+T12</f>
        <v>45</v>
      </c>
      <c r="V12" s="95">
        <f t="shared" si="7"/>
        <v>45</v>
      </c>
      <c r="W12" s="95">
        <f t="shared" si="8"/>
        <v>10</v>
      </c>
      <c r="X12" s="95">
        <f t="shared" si="9"/>
        <v>56.4123250108241</v>
      </c>
      <c r="Y12" s="95">
        <v>7</v>
      </c>
      <c r="Z12" s="95">
        <v>70</v>
      </c>
      <c r="AA12" s="125">
        <f t="shared" si="10"/>
        <v>0.1</v>
      </c>
    </row>
    <row r="13" ht="20" customHeight="1" spans="1:27">
      <c r="A13" s="116" t="s">
        <v>50</v>
      </c>
      <c r="B13" s="116" t="s">
        <v>51</v>
      </c>
      <c r="C13" s="95" t="s">
        <v>35</v>
      </c>
      <c r="D13" s="95" t="s">
        <v>36</v>
      </c>
      <c r="E13" s="95">
        <v>70</v>
      </c>
      <c r="F13" s="95">
        <f>2+4+3+4+0</f>
        <v>13</v>
      </c>
      <c r="G13" s="95">
        <f>E13+F13</f>
        <v>83</v>
      </c>
      <c r="H13" s="95">
        <f t="shared" si="1"/>
        <v>106.6</v>
      </c>
      <c r="I13" s="95">
        <f t="shared" si="2"/>
        <v>23.3583489681051</v>
      </c>
      <c r="J13" s="95" t="s">
        <v>37</v>
      </c>
      <c r="K13" s="95" t="s">
        <v>37</v>
      </c>
      <c r="L13" s="95" t="s">
        <v>37</v>
      </c>
      <c r="M13" s="95">
        <v>15</v>
      </c>
      <c r="N13" s="95">
        <v>15</v>
      </c>
      <c r="O13" s="95">
        <v>10</v>
      </c>
      <c r="P13" s="95">
        <f t="shared" si="3"/>
        <v>42.25</v>
      </c>
      <c r="Q13" s="95">
        <f t="shared" si="4"/>
        <v>25.6508875739645</v>
      </c>
      <c r="R13" s="95">
        <f t="shared" si="5"/>
        <v>25.6508875739645</v>
      </c>
      <c r="S13" s="95">
        <v>30</v>
      </c>
      <c r="T13" s="95">
        <v>0</v>
      </c>
      <c r="U13" s="95">
        <f>S13+T13</f>
        <v>30</v>
      </c>
      <c r="V13" s="95">
        <f t="shared" si="7"/>
        <v>45</v>
      </c>
      <c r="W13" s="95">
        <f t="shared" si="8"/>
        <v>6.66666666666667</v>
      </c>
      <c r="X13" s="95">
        <f t="shared" si="9"/>
        <v>55.6759032087362</v>
      </c>
      <c r="Y13" s="95">
        <v>8</v>
      </c>
      <c r="Z13" s="95">
        <v>70</v>
      </c>
      <c r="AA13" s="125">
        <f t="shared" si="10"/>
        <v>0.114285714285714</v>
      </c>
    </row>
    <row r="14" ht="20" customHeight="1" spans="1:27">
      <c r="A14" s="116" t="s">
        <v>52</v>
      </c>
      <c r="B14" s="131" t="s">
        <v>53</v>
      </c>
      <c r="C14" s="95" t="s">
        <v>35</v>
      </c>
      <c r="D14" s="95" t="s">
        <v>36</v>
      </c>
      <c r="E14" s="95">
        <v>70</v>
      </c>
      <c r="F14" s="95">
        <v>35</v>
      </c>
      <c r="G14" s="95">
        <f>E14+F14</f>
        <v>105</v>
      </c>
      <c r="H14" s="95">
        <f t="shared" si="1"/>
        <v>106.6</v>
      </c>
      <c r="I14" s="95">
        <f t="shared" si="2"/>
        <v>29.5497185741088</v>
      </c>
      <c r="J14" s="95" t="s">
        <v>37</v>
      </c>
      <c r="K14" s="95" t="s">
        <v>37</v>
      </c>
      <c r="L14" s="95" t="s">
        <v>37</v>
      </c>
      <c r="M14" s="95">
        <v>15</v>
      </c>
      <c r="N14" s="95">
        <v>15</v>
      </c>
      <c r="O14" s="95">
        <v>1.8</v>
      </c>
      <c r="P14" s="95">
        <f t="shared" si="3"/>
        <v>42.25</v>
      </c>
      <c r="Q14" s="95">
        <f t="shared" si="4"/>
        <v>16.9171597633136</v>
      </c>
      <c r="R14" s="95">
        <f t="shared" si="5"/>
        <v>16.9171597633136</v>
      </c>
      <c r="S14" s="95">
        <v>30</v>
      </c>
      <c r="T14" s="95">
        <v>6</v>
      </c>
      <c r="U14" s="95">
        <f>S14+T14</f>
        <v>36</v>
      </c>
      <c r="V14" s="95">
        <f t="shared" si="7"/>
        <v>45</v>
      </c>
      <c r="W14" s="95">
        <f t="shared" si="8"/>
        <v>8</v>
      </c>
      <c r="X14" s="95">
        <f t="shared" si="9"/>
        <v>54.4668783374224</v>
      </c>
      <c r="Y14" s="95">
        <v>9</v>
      </c>
      <c r="Z14" s="95">
        <v>70</v>
      </c>
      <c r="AA14" s="125">
        <f t="shared" si="10"/>
        <v>0.128571428571429</v>
      </c>
    </row>
    <row r="15" ht="20" customHeight="1" spans="1:27">
      <c r="A15" s="116" t="s">
        <v>54</v>
      </c>
      <c r="B15" s="116" t="s">
        <v>55</v>
      </c>
      <c r="C15" s="95" t="s">
        <v>35</v>
      </c>
      <c r="D15" s="95" t="s">
        <v>36</v>
      </c>
      <c r="E15" s="95">
        <v>70</v>
      </c>
      <c r="F15" s="95">
        <f>4+0.6+9+8+8+4+3</f>
        <v>36.6</v>
      </c>
      <c r="G15" s="95">
        <f>E15+F15</f>
        <v>106.6</v>
      </c>
      <c r="H15" s="95">
        <f t="shared" si="1"/>
        <v>106.6</v>
      </c>
      <c r="I15" s="95">
        <f t="shared" si="2"/>
        <v>30</v>
      </c>
      <c r="J15" s="95" t="s">
        <v>37</v>
      </c>
      <c r="K15" s="95" t="s">
        <v>37</v>
      </c>
      <c r="L15" s="95" t="s">
        <v>37</v>
      </c>
      <c r="M15" s="95">
        <v>15</v>
      </c>
      <c r="N15" s="95">
        <v>15</v>
      </c>
      <c r="O15" s="95">
        <v>2.25</v>
      </c>
      <c r="P15" s="95">
        <f t="shared" si="3"/>
        <v>42.25</v>
      </c>
      <c r="Q15" s="95">
        <f t="shared" si="4"/>
        <v>17.396449704142</v>
      </c>
      <c r="R15" s="95">
        <f t="shared" si="5"/>
        <v>17.396449704142</v>
      </c>
      <c r="S15" s="95">
        <v>30</v>
      </c>
      <c r="T15" s="95">
        <v>0.5</v>
      </c>
      <c r="U15" s="95">
        <f>S15+T15</f>
        <v>30.5</v>
      </c>
      <c r="V15" s="95">
        <f t="shared" si="7"/>
        <v>45</v>
      </c>
      <c r="W15" s="95">
        <f t="shared" si="8"/>
        <v>6.77777777777778</v>
      </c>
      <c r="X15" s="95">
        <f t="shared" si="9"/>
        <v>54.1742274819198</v>
      </c>
      <c r="Y15" s="95">
        <v>10</v>
      </c>
      <c r="Z15" s="95">
        <v>70</v>
      </c>
      <c r="AA15" s="125">
        <f t="shared" si="10"/>
        <v>0.142857142857143</v>
      </c>
    </row>
    <row r="16" ht="20" customHeight="1" spans="1:27">
      <c r="A16" s="116" t="s">
        <v>56</v>
      </c>
      <c r="B16" s="131" t="s">
        <v>57</v>
      </c>
      <c r="C16" s="95" t="s">
        <v>35</v>
      </c>
      <c r="D16" s="95" t="s">
        <v>36</v>
      </c>
      <c r="E16" s="95">
        <v>70</v>
      </c>
      <c r="F16" s="95">
        <v>23.6</v>
      </c>
      <c r="G16" s="95">
        <v>93.6</v>
      </c>
      <c r="H16" s="95">
        <f t="shared" si="1"/>
        <v>106.6</v>
      </c>
      <c r="I16" s="95">
        <f t="shared" si="2"/>
        <v>26.3414634146341</v>
      </c>
      <c r="J16" s="95" t="s">
        <v>37</v>
      </c>
      <c r="K16" s="95" t="s">
        <v>37</v>
      </c>
      <c r="L16" s="95" t="s">
        <v>37</v>
      </c>
      <c r="M16" s="95">
        <v>15</v>
      </c>
      <c r="N16" s="95">
        <v>15</v>
      </c>
      <c r="O16" s="95">
        <v>2.7</v>
      </c>
      <c r="P16" s="95">
        <f t="shared" si="3"/>
        <v>42.25</v>
      </c>
      <c r="Q16" s="95">
        <f t="shared" si="4"/>
        <v>17.8757396449704</v>
      </c>
      <c r="R16" s="95">
        <f t="shared" si="5"/>
        <v>17.8757396449704</v>
      </c>
      <c r="S16" s="95">
        <v>30</v>
      </c>
      <c r="T16" s="95">
        <v>5.5</v>
      </c>
      <c r="U16" s="95">
        <v>34.5</v>
      </c>
      <c r="V16" s="95">
        <f t="shared" si="7"/>
        <v>45</v>
      </c>
      <c r="W16" s="95">
        <f t="shared" si="8"/>
        <v>7.66666666666667</v>
      </c>
      <c r="X16" s="95">
        <f t="shared" si="9"/>
        <v>51.8838697262712</v>
      </c>
      <c r="Y16" s="95">
        <v>11</v>
      </c>
      <c r="Z16" s="95">
        <v>70</v>
      </c>
      <c r="AA16" s="125">
        <f t="shared" si="10"/>
        <v>0.157142857142857</v>
      </c>
    </row>
    <row r="17" ht="20" customHeight="1" spans="1:27">
      <c r="A17" s="116" t="s">
        <v>58</v>
      </c>
      <c r="B17" s="131" t="s">
        <v>59</v>
      </c>
      <c r="C17" s="95" t="s">
        <v>35</v>
      </c>
      <c r="D17" s="95" t="s">
        <v>36</v>
      </c>
      <c r="E17" s="95">
        <v>70</v>
      </c>
      <c r="F17" s="95">
        <v>9.6</v>
      </c>
      <c r="G17" s="95">
        <f t="shared" ref="G17:G22" si="11">E17+F17</f>
        <v>79.6</v>
      </c>
      <c r="H17" s="95">
        <f t="shared" si="1"/>
        <v>106.6</v>
      </c>
      <c r="I17" s="95">
        <f t="shared" si="2"/>
        <v>22.4015009380863</v>
      </c>
      <c r="J17" s="95" t="s">
        <v>37</v>
      </c>
      <c r="K17" s="95" t="s">
        <v>37</v>
      </c>
      <c r="L17" s="95" t="s">
        <v>37</v>
      </c>
      <c r="M17" s="95">
        <v>15</v>
      </c>
      <c r="N17" s="95">
        <v>15</v>
      </c>
      <c r="O17" s="95">
        <v>4</v>
      </c>
      <c r="P17" s="95">
        <f t="shared" si="3"/>
        <v>42.25</v>
      </c>
      <c r="Q17" s="95">
        <f t="shared" si="4"/>
        <v>19.2603550295858</v>
      </c>
      <c r="R17" s="95">
        <f t="shared" si="5"/>
        <v>19.2603550295858</v>
      </c>
      <c r="S17" s="95">
        <v>30</v>
      </c>
      <c r="T17" s="95">
        <v>12</v>
      </c>
      <c r="U17" s="95">
        <f t="shared" ref="U17:U22" si="12">S17+T17</f>
        <v>42</v>
      </c>
      <c r="V17" s="95">
        <f t="shared" si="7"/>
        <v>45</v>
      </c>
      <c r="W17" s="95">
        <f t="shared" si="8"/>
        <v>9.33333333333333</v>
      </c>
      <c r="X17" s="95">
        <f t="shared" si="9"/>
        <v>50.9951893010054</v>
      </c>
      <c r="Y17" s="95">
        <v>12</v>
      </c>
      <c r="Z17" s="95">
        <v>70</v>
      </c>
      <c r="AA17" s="125">
        <f t="shared" si="10"/>
        <v>0.171428571428571</v>
      </c>
    </row>
    <row r="18" ht="20" customHeight="1" spans="1:27">
      <c r="A18" s="116" t="s">
        <v>60</v>
      </c>
      <c r="B18" s="116" t="s">
        <v>61</v>
      </c>
      <c r="C18" s="95" t="s">
        <v>35</v>
      </c>
      <c r="D18" s="95" t="s">
        <v>36</v>
      </c>
      <c r="E18" s="95">
        <v>70</v>
      </c>
      <c r="F18" s="95">
        <f>4+9+3+4+0.2</f>
        <v>20.2</v>
      </c>
      <c r="G18" s="95">
        <f t="shared" si="11"/>
        <v>90.2</v>
      </c>
      <c r="H18" s="95">
        <f t="shared" si="1"/>
        <v>106.6</v>
      </c>
      <c r="I18" s="95">
        <f t="shared" si="2"/>
        <v>25.3846153846154</v>
      </c>
      <c r="J18" s="95" t="s">
        <v>37</v>
      </c>
      <c r="K18" s="95" t="s">
        <v>37</v>
      </c>
      <c r="L18" s="95" t="s">
        <v>37</v>
      </c>
      <c r="M18" s="95">
        <v>15</v>
      </c>
      <c r="N18" s="95">
        <v>15</v>
      </c>
      <c r="O18" s="95">
        <v>2.7</v>
      </c>
      <c r="P18" s="95">
        <f t="shared" si="3"/>
        <v>42.25</v>
      </c>
      <c r="Q18" s="95">
        <f t="shared" si="4"/>
        <v>17.8757396449704</v>
      </c>
      <c r="R18" s="95">
        <f t="shared" si="5"/>
        <v>17.8757396449704</v>
      </c>
      <c r="S18" s="95">
        <v>30</v>
      </c>
      <c r="T18" s="95">
        <v>4.5</v>
      </c>
      <c r="U18" s="95">
        <f t="shared" si="12"/>
        <v>34.5</v>
      </c>
      <c r="V18" s="95">
        <f t="shared" si="7"/>
        <v>45</v>
      </c>
      <c r="W18" s="95">
        <f t="shared" si="8"/>
        <v>7.66666666666667</v>
      </c>
      <c r="X18" s="95">
        <f t="shared" si="9"/>
        <v>50.9270216962525</v>
      </c>
      <c r="Y18" s="95">
        <v>13</v>
      </c>
      <c r="Z18" s="95">
        <v>70</v>
      </c>
      <c r="AA18" s="125">
        <f t="shared" si="10"/>
        <v>0.185714285714286</v>
      </c>
    </row>
    <row r="19" ht="20" customHeight="1" spans="1:27">
      <c r="A19" s="116" t="s">
        <v>62</v>
      </c>
      <c r="B19" s="116" t="s">
        <v>63</v>
      </c>
      <c r="C19" s="95" t="s">
        <v>35</v>
      </c>
      <c r="D19" s="95" t="s">
        <v>36</v>
      </c>
      <c r="E19" s="95">
        <v>70</v>
      </c>
      <c r="F19" s="95">
        <v>11.9</v>
      </c>
      <c r="G19" s="95">
        <f t="shared" si="11"/>
        <v>81.9</v>
      </c>
      <c r="H19" s="95">
        <f t="shared" si="1"/>
        <v>106.6</v>
      </c>
      <c r="I19" s="95">
        <f t="shared" si="2"/>
        <v>23.0487804878049</v>
      </c>
      <c r="J19" s="95" t="s">
        <v>37</v>
      </c>
      <c r="K19" s="95" t="s">
        <v>37</v>
      </c>
      <c r="L19" s="95" t="s">
        <v>37</v>
      </c>
      <c r="M19" s="95">
        <v>15</v>
      </c>
      <c r="N19" s="95">
        <v>15</v>
      </c>
      <c r="O19" s="95">
        <v>2.25</v>
      </c>
      <c r="P19" s="95">
        <f t="shared" si="3"/>
        <v>42.25</v>
      </c>
      <c r="Q19" s="95">
        <f t="shared" si="4"/>
        <v>17.396449704142</v>
      </c>
      <c r="R19" s="95">
        <f t="shared" si="5"/>
        <v>17.396449704142</v>
      </c>
      <c r="S19" s="95">
        <v>30</v>
      </c>
      <c r="T19" s="95">
        <v>14</v>
      </c>
      <c r="U19" s="95">
        <f t="shared" si="12"/>
        <v>44</v>
      </c>
      <c r="V19" s="95">
        <f t="shared" si="7"/>
        <v>45</v>
      </c>
      <c r="W19" s="95">
        <f t="shared" si="8"/>
        <v>9.77777777777778</v>
      </c>
      <c r="X19" s="95">
        <f t="shared" si="9"/>
        <v>50.2230079697247</v>
      </c>
      <c r="Y19" s="95">
        <v>14</v>
      </c>
      <c r="Z19" s="95">
        <v>70</v>
      </c>
      <c r="AA19" s="125">
        <f t="shared" si="10"/>
        <v>0.2</v>
      </c>
    </row>
    <row r="20" ht="20" customHeight="1" spans="1:27">
      <c r="A20" s="114" t="s">
        <v>64</v>
      </c>
      <c r="B20" s="132" t="s">
        <v>65</v>
      </c>
      <c r="C20" s="115" t="s">
        <v>35</v>
      </c>
      <c r="D20" s="115" t="s">
        <v>36</v>
      </c>
      <c r="E20" s="115">
        <v>70</v>
      </c>
      <c r="F20" s="115">
        <v>10.2</v>
      </c>
      <c r="G20" s="115">
        <f t="shared" si="11"/>
        <v>80.2</v>
      </c>
      <c r="H20" s="115">
        <f t="shared" si="1"/>
        <v>106.6</v>
      </c>
      <c r="I20" s="115">
        <f t="shared" si="2"/>
        <v>22.5703564727955</v>
      </c>
      <c r="J20" s="115" t="s">
        <v>37</v>
      </c>
      <c r="K20" s="115" t="s">
        <v>37</v>
      </c>
      <c r="L20" s="115" t="s">
        <v>37</v>
      </c>
      <c r="M20" s="115">
        <v>15</v>
      </c>
      <c r="N20" s="115">
        <v>15</v>
      </c>
      <c r="O20" s="115">
        <v>2.7</v>
      </c>
      <c r="P20" s="115">
        <f t="shared" si="3"/>
        <v>42.25</v>
      </c>
      <c r="Q20" s="115">
        <f t="shared" si="4"/>
        <v>17.8757396449704</v>
      </c>
      <c r="R20" s="115">
        <f t="shared" si="5"/>
        <v>17.8757396449704</v>
      </c>
      <c r="S20" s="115">
        <v>30</v>
      </c>
      <c r="T20" s="115">
        <v>7.5</v>
      </c>
      <c r="U20" s="115">
        <f t="shared" si="12"/>
        <v>37.5</v>
      </c>
      <c r="V20" s="115">
        <f t="shared" si="7"/>
        <v>45</v>
      </c>
      <c r="W20" s="115">
        <f t="shared" si="8"/>
        <v>8.33333333333333</v>
      </c>
      <c r="X20" s="115">
        <f t="shared" si="9"/>
        <v>48.7794294510993</v>
      </c>
      <c r="Y20" s="95">
        <v>15</v>
      </c>
      <c r="Z20" s="95">
        <v>70</v>
      </c>
      <c r="AA20" s="126">
        <f t="shared" si="10"/>
        <v>0.214285714285714</v>
      </c>
    </row>
    <row r="21" ht="20" customHeight="1" spans="1:27">
      <c r="A21" s="114" t="s">
        <v>66</v>
      </c>
      <c r="B21" s="114" t="s">
        <v>67</v>
      </c>
      <c r="C21" s="115" t="s">
        <v>35</v>
      </c>
      <c r="D21" s="115" t="s">
        <v>36</v>
      </c>
      <c r="E21" s="115">
        <v>70</v>
      </c>
      <c r="F21" s="115">
        <v>13.6</v>
      </c>
      <c r="G21" s="115">
        <f t="shared" si="11"/>
        <v>83.6</v>
      </c>
      <c r="H21" s="115">
        <f t="shared" si="1"/>
        <v>106.6</v>
      </c>
      <c r="I21" s="115">
        <f t="shared" si="2"/>
        <v>23.5272045028143</v>
      </c>
      <c r="J21" s="115" t="s">
        <v>37</v>
      </c>
      <c r="K21" s="115" t="s">
        <v>37</v>
      </c>
      <c r="L21" s="115" t="s">
        <v>37</v>
      </c>
      <c r="M21" s="115">
        <v>15</v>
      </c>
      <c r="N21" s="115">
        <v>15</v>
      </c>
      <c r="O21" s="115">
        <v>2.5</v>
      </c>
      <c r="P21" s="115">
        <f t="shared" si="3"/>
        <v>42.25</v>
      </c>
      <c r="Q21" s="115">
        <f t="shared" si="4"/>
        <v>17.6627218934911</v>
      </c>
      <c r="R21" s="115">
        <f t="shared" si="5"/>
        <v>17.6627218934911</v>
      </c>
      <c r="S21" s="115">
        <v>30</v>
      </c>
      <c r="T21" s="115">
        <v>3</v>
      </c>
      <c r="U21" s="115">
        <f t="shared" si="12"/>
        <v>33</v>
      </c>
      <c r="V21" s="115">
        <f t="shared" si="7"/>
        <v>45</v>
      </c>
      <c r="W21" s="115">
        <f t="shared" si="8"/>
        <v>7.33333333333333</v>
      </c>
      <c r="X21" s="115">
        <f t="shared" si="9"/>
        <v>48.5232597296387</v>
      </c>
      <c r="Y21" s="95">
        <v>16</v>
      </c>
      <c r="Z21" s="95">
        <v>70</v>
      </c>
      <c r="AA21" s="126">
        <f t="shared" si="10"/>
        <v>0.228571428571429</v>
      </c>
    </row>
    <row r="22" s="89" customFormat="1" ht="20" customHeight="1" spans="1:27">
      <c r="A22" s="114" t="s">
        <v>68</v>
      </c>
      <c r="B22" s="117">
        <v>2022205000230</v>
      </c>
      <c r="C22" s="115" t="s">
        <v>35</v>
      </c>
      <c r="D22" s="115" t="s">
        <v>36</v>
      </c>
      <c r="E22" s="115">
        <v>70</v>
      </c>
      <c r="F22" s="115">
        <v>13.2</v>
      </c>
      <c r="G22" s="115">
        <f t="shared" si="11"/>
        <v>83.2</v>
      </c>
      <c r="H22" s="115">
        <f t="shared" si="1"/>
        <v>106.6</v>
      </c>
      <c r="I22" s="115">
        <f t="shared" si="2"/>
        <v>23.4146341463415</v>
      </c>
      <c r="J22" s="115" t="s">
        <v>37</v>
      </c>
      <c r="K22" s="115" t="s">
        <v>37</v>
      </c>
      <c r="L22" s="115" t="s">
        <v>37</v>
      </c>
      <c r="M22" s="115">
        <v>15</v>
      </c>
      <c r="N22" s="115">
        <v>15</v>
      </c>
      <c r="O22" s="115">
        <v>3</v>
      </c>
      <c r="P22" s="115">
        <f t="shared" si="3"/>
        <v>42.25</v>
      </c>
      <c r="Q22" s="115">
        <f t="shared" si="4"/>
        <v>18.1952662721894</v>
      </c>
      <c r="R22" s="115">
        <f t="shared" si="5"/>
        <v>18.1952662721894</v>
      </c>
      <c r="S22" s="115">
        <v>30</v>
      </c>
      <c r="T22" s="115">
        <v>1</v>
      </c>
      <c r="U22" s="115">
        <f t="shared" si="12"/>
        <v>31</v>
      </c>
      <c r="V22" s="115">
        <f t="shared" si="7"/>
        <v>45</v>
      </c>
      <c r="W22" s="115">
        <f t="shared" si="8"/>
        <v>6.88888888888889</v>
      </c>
      <c r="X22" s="115">
        <f t="shared" si="9"/>
        <v>48.4987893074197</v>
      </c>
      <c r="Y22" s="95">
        <v>17</v>
      </c>
      <c r="Z22" s="95">
        <v>70</v>
      </c>
      <c r="AA22" s="126">
        <f t="shared" si="10"/>
        <v>0.242857142857143</v>
      </c>
    </row>
    <row r="23" ht="20" customHeight="1" spans="1:27">
      <c r="A23" s="118" t="s">
        <v>69</v>
      </c>
      <c r="B23" s="133" t="s">
        <v>70</v>
      </c>
      <c r="C23" s="115" t="s">
        <v>35</v>
      </c>
      <c r="D23" s="115" t="s">
        <v>36</v>
      </c>
      <c r="E23" s="115">
        <v>70</v>
      </c>
      <c r="F23" s="115">
        <v>3</v>
      </c>
      <c r="G23" s="115">
        <v>73</v>
      </c>
      <c r="H23" s="115">
        <f t="shared" si="1"/>
        <v>106.6</v>
      </c>
      <c r="I23" s="115">
        <f t="shared" si="2"/>
        <v>20.5440900562852</v>
      </c>
      <c r="J23" s="115" t="s">
        <v>37</v>
      </c>
      <c r="K23" s="115" t="s">
        <v>37</v>
      </c>
      <c r="L23" s="115" t="s">
        <v>37</v>
      </c>
      <c r="M23" s="115">
        <v>15</v>
      </c>
      <c r="N23" s="115">
        <v>15</v>
      </c>
      <c r="O23" s="115">
        <v>4.5</v>
      </c>
      <c r="P23" s="115">
        <f t="shared" si="3"/>
        <v>42.25</v>
      </c>
      <c r="Q23" s="115">
        <f t="shared" si="4"/>
        <v>19.792899408284</v>
      </c>
      <c r="R23" s="115">
        <f t="shared" si="5"/>
        <v>19.792899408284</v>
      </c>
      <c r="S23" s="115">
        <v>30</v>
      </c>
      <c r="T23" s="115">
        <v>6</v>
      </c>
      <c r="U23" s="115">
        <v>36</v>
      </c>
      <c r="V23" s="115">
        <f t="shared" si="7"/>
        <v>45</v>
      </c>
      <c r="W23" s="115">
        <f t="shared" si="8"/>
        <v>8</v>
      </c>
      <c r="X23" s="115">
        <f t="shared" si="9"/>
        <v>48.3369894645692</v>
      </c>
      <c r="Y23" s="95">
        <v>18</v>
      </c>
      <c r="Z23" s="95">
        <v>70</v>
      </c>
      <c r="AA23" s="126">
        <f t="shared" si="10"/>
        <v>0.257142857142857</v>
      </c>
    </row>
    <row r="24" ht="20" customHeight="1" spans="1:27">
      <c r="A24" s="114" t="s">
        <v>71</v>
      </c>
      <c r="B24" s="132" t="s">
        <v>72</v>
      </c>
      <c r="C24" s="115" t="s">
        <v>35</v>
      </c>
      <c r="D24" s="115" t="s">
        <v>36</v>
      </c>
      <c r="E24" s="115">
        <v>70</v>
      </c>
      <c r="F24" s="115">
        <v>9.2</v>
      </c>
      <c r="G24" s="115">
        <f t="shared" ref="G24:G29" si="13">E24+F24</f>
        <v>79.2</v>
      </c>
      <c r="H24" s="115">
        <f t="shared" si="1"/>
        <v>106.6</v>
      </c>
      <c r="I24" s="115">
        <f t="shared" si="2"/>
        <v>22.2889305816135</v>
      </c>
      <c r="J24" s="115" t="s">
        <v>37</v>
      </c>
      <c r="K24" s="115" t="s">
        <v>37</v>
      </c>
      <c r="L24" s="115" t="s">
        <v>37</v>
      </c>
      <c r="M24" s="115">
        <v>15</v>
      </c>
      <c r="N24" s="115">
        <v>15</v>
      </c>
      <c r="O24" s="115">
        <v>2.7</v>
      </c>
      <c r="P24" s="115">
        <f t="shared" si="3"/>
        <v>42.25</v>
      </c>
      <c r="Q24" s="115">
        <f t="shared" si="4"/>
        <v>17.8757396449704</v>
      </c>
      <c r="R24" s="115">
        <f t="shared" si="5"/>
        <v>17.8757396449704</v>
      </c>
      <c r="S24" s="115">
        <v>30</v>
      </c>
      <c r="T24" s="115">
        <v>4</v>
      </c>
      <c r="U24" s="115">
        <f t="shared" ref="U24:U29" si="14">S24+T24</f>
        <v>34</v>
      </c>
      <c r="V24" s="115">
        <f t="shared" si="7"/>
        <v>45</v>
      </c>
      <c r="W24" s="115">
        <f t="shared" si="8"/>
        <v>7.55555555555556</v>
      </c>
      <c r="X24" s="115">
        <f t="shared" si="9"/>
        <v>47.7202257821395</v>
      </c>
      <c r="Y24" s="95">
        <v>19</v>
      </c>
      <c r="Z24" s="95">
        <v>70</v>
      </c>
      <c r="AA24" s="126">
        <f t="shared" si="10"/>
        <v>0.271428571428571</v>
      </c>
    </row>
    <row r="25" ht="20" customHeight="1" spans="1:27">
      <c r="A25" s="119" t="s">
        <v>73</v>
      </c>
      <c r="B25" s="118" t="s">
        <v>74</v>
      </c>
      <c r="C25" s="115" t="s">
        <v>35</v>
      </c>
      <c r="D25" s="115" t="s">
        <v>36</v>
      </c>
      <c r="E25" s="115">
        <v>70</v>
      </c>
      <c r="F25" s="115">
        <f>0.4+3+3.5</f>
        <v>6.9</v>
      </c>
      <c r="G25" s="115">
        <f t="shared" si="13"/>
        <v>76.9</v>
      </c>
      <c r="H25" s="115">
        <f t="shared" si="1"/>
        <v>106.6</v>
      </c>
      <c r="I25" s="115">
        <f t="shared" si="2"/>
        <v>21.6416510318949</v>
      </c>
      <c r="J25" s="115" t="s">
        <v>37</v>
      </c>
      <c r="K25" s="115" t="s">
        <v>37</v>
      </c>
      <c r="L25" s="115" t="s">
        <v>37</v>
      </c>
      <c r="M25" s="115">
        <v>15</v>
      </c>
      <c r="N25" s="115">
        <v>15</v>
      </c>
      <c r="O25" s="115">
        <v>4</v>
      </c>
      <c r="P25" s="115">
        <f t="shared" si="3"/>
        <v>42.25</v>
      </c>
      <c r="Q25" s="115">
        <f t="shared" si="4"/>
        <v>19.2603550295858</v>
      </c>
      <c r="R25" s="115">
        <f t="shared" si="5"/>
        <v>19.2603550295858</v>
      </c>
      <c r="S25" s="115">
        <v>30</v>
      </c>
      <c r="T25" s="115">
        <v>0</v>
      </c>
      <c r="U25" s="115">
        <f t="shared" si="14"/>
        <v>30</v>
      </c>
      <c r="V25" s="115">
        <f t="shared" si="7"/>
        <v>45</v>
      </c>
      <c r="W25" s="115">
        <f t="shared" si="8"/>
        <v>6.66666666666667</v>
      </c>
      <c r="X25" s="115">
        <f t="shared" si="9"/>
        <v>47.5686727281474</v>
      </c>
      <c r="Y25" s="95">
        <v>20</v>
      </c>
      <c r="Z25" s="95">
        <v>70</v>
      </c>
      <c r="AA25" s="126">
        <f t="shared" si="10"/>
        <v>0.285714285714286</v>
      </c>
    </row>
    <row r="26" ht="20" customHeight="1" spans="1:27">
      <c r="A26" s="114" t="s">
        <v>75</v>
      </c>
      <c r="B26" s="114" t="s">
        <v>76</v>
      </c>
      <c r="C26" s="115" t="s">
        <v>35</v>
      </c>
      <c r="D26" s="115" t="s">
        <v>36</v>
      </c>
      <c r="E26" s="115">
        <v>70</v>
      </c>
      <c r="F26" s="115">
        <v>16.4</v>
      </c>
      <c r="G26" s="115">
        <f t="shared" si="13"/>
        <v>86.4</v>
      </c>
      <c r="H26" s="115">
        <f t="shared" si="1"/>
        <v>106.6</v>
      </c>
      <c r="I26" s="115">
        <f t="shared" si="2"/>
        <v>24.3151969981238</v>
      </c>
      <c r="J26" s="115" t="s">
        <v>37</v>
      </c>
      <c r="K26" s="115" t="s">
        <v>37</v>
      </c>
      <c r="L26" s="115" t="s">
        <v>37</v>
      </c>
      <c r="M26" s="115">
        <v>15</v>
      </c>
      <c r="N26" s="115">
        <v>15</v>
      </c>
      <c r="O26" s="115">
        <v>0</v>
      </c>
      <c r="P26" s="115">
        <f t="shared" si="3"/>
        <v>42.25</v>
      </c>
      <c r="Q26" s="115">
        <f t="shared" si="4"/>
        <v>15</v>
      </c>
      <c r="R26" s="115">
        <f t="shared" si="5"/>
        <v>15</v>
      </c>
      <c r="S26" s="115">
        <v>30</v>
      </c>
      <c r="T26" s="115">
        <v>5.5</v>
      </c>
      <c r="U26" s="115">
        <f t="shared" si="14"/>
        <v>35.5</v>
      </c>
      <c r="V26" s="115">
        <f t="shared" si="7"/>
        <v>45</v>
      </c>
      <c r="W26" s="115">
        <f t="shared" si="8"/>
        <v>7.88888888888889</v>
      </c>
      <c r="X26" s="115">
        <f t="shared" si="9"/>
        <v>47.2040858870127</v>
      </c>
      <c r="Y26" s="95">
        <v>21</v>
      </c>
      <c r="Z26" s="95">
        <v>70</v>
      </c>
      <c r="AA26" s="126">
        <f t="shared" si="10"/>
        <v>0.3</v>
      </c>
    </row>
    <row r="27" ht="20" customHeight="1" spans="1:27">
      <c r="A27" s="114" t="s">
        <v>77</v>
      </c>
      <c r="B27" s="132" t="s">
        <v>78</v>
      </c>
      <c r="C27" s="115" t="s">
        <v>35</v>
      </c>
      <c r="D27" s="115" t="s">
        <v>36</v>
      </c>
      <c r="E27" s="115">
        <v>70</v>
      </c>
      <c r="F27" s="115">
        <v>16.2</v>
      </c>
      <c r="G27" s="115">
        <f t="shared" si="13"/>
        <v>86.2</v>
      </c>
      <c r="H27" s="115">
        <f t="shared" si="1"/>
        <v>106.6</v>
      </c>
      <c r="I27" s="115">
        <f t="shared" si="2"/>
        <v>24.2589118198874</v>
      </c>
      <c r="J27" s="115" t="s">
        <v>37</v>
      </c>
      <c r="K27" s="115" t="s">
        <v>37</v>
      </c>
      <c r="L27" s="115" t="s">
        <v>37</v>
      </c>
      <c r="M27" s="115">
        <v>15</v>
      </c>
      <c r="N27" s="115">
        <v>15</v>
      </c>
      <c r="O27" s="115">
        <v>0</v>
      </c>
      <c r="P27" s="115">
        <f t="shared" si="3"/>
        <v>42.25</v>
      </c>
      <c r="Q27" s="115">
        <f t="shared" si="4"/>
        <v>15</v>
      </c>
      <c r="R27" s="115">
        <f t="shared" si="5"/>
        <v>15</v>
      </c>
      <c r="S27" s="115">
        <v>30</v>
      </c>
      <c r="T27" s="115">
        <v>5</v>
      </c>
      <c r="U27" s="115">
        <f t="shared" si="14"/>
        <v>35</v>
      </c>
      <c r="V27" s="115">
        <f t="shared" si="7"/>
        <v>45</v>
      </c>
      <c r="W27" s="115">
        <f t="shared" si="8"/>
        <v>7.77777777777778</v>
      </c>
      <c r="X27" s="115">
        <f t="shared" si="9"/>
        <v>47.0366895976652</v>
      </c>
      <c r="Y27" s="95">
        <v>22</v>
      </c>
      <c r="Z27" s="95">
        <v>70</v>
      </c>
      <c r="AA27" s="126">
        <f t="shared" si="10"/>
        <v>0.314285714285714</v>
      </c>
    </row>
    <row r="28" ht="20" customHeight="1" spans="1:27">
      <c r="A28" s="119" t="s">
        <v>79</v>
      </c>
      <c r="B28" s="133" t="s">
        <v>80</v>
      </c>
      <c r="C28" s="95" t="s">
        <v>35</v>
      </c>
      <c r="D28" s="95" t="s">
        <v>36</v>
      </c>
      <c r="E28" s="95">
        <v>70</v>
      </c>
      <c r="F28" s="95">
        <v>13.5</v>
      </c>
      <c r="G28" s="95">
        <f t="shared" si="13"/>
        <v>83.5</v>
      </c>
      <c r="H28" s="115">
        <f t="shared" si="1"/>
        <v>106.6</v>
      </c>
      <c r="I28" s="115">
        <f t="shared" si="2"/>
        <v>23.4990619136961</v>
      </c>
      <c r="J28" s="115" t="s">
        <v>37</v>
      </c>
      <c r="K28" s="115" t="s">
        <v>37</v>
      </c>
      <c r="L28" s="115" t="s">
        <v>37</v>
      </c>
      <c r="M28" s="95">
        <v>15</v>
      </c>
      <c r="N28" s="95">
        <v>15</v>
      </c>
      <c r="O28" s="95">
        <v>0</v>
      </c>
      <c r="P28" s="115">
        <f t="shared" si="3"/>
        <v>42.25</v>
      </c>
      <c r="Q28" s="115">
        <f t="shared" si="4"/>
        <v>15</v>
      </c>
      <c r="R28" s="115">
        <f t="shared" si="5"/>
        <v>15</v>
      </c>
      <c r="S28" s="95">
        <v>30</v>
      </c>
      <c r="T28" s="95">
        <v>6</v>
      </c>
      <c r="U28" s="95">
        <f t="shared" si="14"/>
        <v>36</v>
      </c>
      <c r="V28" s="115">
        <f t="shared" si="7"/>
        <v>45</v>
      </c>
      <c r="W28" s="115">
        <f t="shared" si="8"/>
        <v>8</v>
      </c>
      <c r="X28" s="115">
        <f t="shared" si="9"/>
        <v>46.4990619136961</v>
      </c>
      <c r="Y28" s="95">
        <v>23</v>
      </c>
      <c r="Z28" s="95">
        <v>70</v>
      </c>
      <c r="AA28" s="126">
        <f t="shared" si="10"/>
        <v>0.328571428571429</v>
      </c>
    </row>
    <row r="29" ht="20" customHeight="1" spans="1:27">
      <c r="A29" s="114" t="s">
        <v>81</v>
      </c>
      <c r="B29" s="133" t="s">
        <v>82</v>
      </c>
      <c r="C29" s="115" t="s">
        <v>35</v>
      </c>
      <c r="D29" s="115" t="s">
        <v>36</v>
      </c>
      <c r="E29" s="115">
        <v>70</v>
      </c>
      <c r="F29" s="115">
        <v>9.2</v>
      </c>
      <c r="G29" s="115">
        <f t="shared" si="13"/>
        <v>79.2</v>
      </c>
      <c r="H29" s="115">
        <f t="shared" si="1"/>
        <v>106.6</v>
      </c>
      <c r="I29" s="115">
        <f t="shared" si="2"/>
        <v>22.2889305816135</v>
      </c>
      <c r="J29" s="115" t="s">
        <v>37</v>
      </c>
      <c r="K29" s="115" t="s">
        <v>37</v>
      </c>
      <c r="L29" s="115" t="s">
        <v>37</v>
      </c>
      <c r="M29" s="115">
        <v>15</v>
      </c>
      <c r="N29" s="115">
        <v>15</v>
      </c>
      <c r="O29" s="115">
        <v>0</v>
      </c>
      <c r="P29" s="115">
        <f t="shared" si="3"/>
        <v>42.25</v>
      </c>
      <c r="Q29" s="115">
        <f t="shared" si="4"/>
        <v>15</v>
      </c>
      <c r="R29" s="115">
        <f t="shared" si="5"/>
        <v>15</v>
      </c>
      <c r="S29" s="115">
        <v>30</v>
      </c>
      <c r="T29" s="115">
        <v>11</v>
      </c>
      <c r="U29" s="115">
        <f t="shared" si="14"/>
        <v>41</v>
      </c>
      <c r="V29" s="115">
        <f t="shared" si="7"/>
        <v>45</v>
      </c>
      <c r="W29" s="115">
        <f t="shared" si="8"/>
        <v>9.11111111111111</v>
      </c>
      <c r="X29" s="115">
        <f t="shared" si="9"/>
        <v>46.4000416927246</v>
      </c>
      <c r="Y29" s="95">
        <v>24</v>
      </c>
      <c r="Z29" s="95">
        <v>70</v>
      </c>
      <c r="AA29" s="126">
        <f t="shared" si="10"/>
        <v>0.342857142857143</v>
      </c>
    </row>
    <row r="30" ht="20" customHeight="1" spans="1:27">
      <c r="A30" s="120" t="s">
        <v>83</v>
      </c>
      <c r="B30" s="133" t="s">
        <v>84</v>
      </c>
      <c r="C30" s="115" t="s">
        <v>35</v>
      </c>
      <c r="D30" s="115" t="s">
        <v>36</v>
      </c>
      <c r="E30" s="115">
        <v>70</v>
      </c>
      <c r="F30" s="115">
        <v>7.6</v>
      </c>
      <c r="G30" s="115">
        <v>77.6</v>
      </c>
      <c r="H30" s="115">
        <f t="shared" si="1"/>
        <v>106.6</v>
      </c>
      <c r="I30" s="115">
        <f t="shared" si="2"/>
        <v>21.8386491557223</v>
      </c>
      <c r="J30" s="115" t="s">
        <v>37</v>
      </c>
      <c r="K30" s="115" t="s">
        <v>37</v>
      </c>
      <c r="L30" s="115" t="s">
        <v>37</v>
      </c>
      <c r="M30" s="115">
        <v>15</v>
      </c>
      <c r="N30" s="115">
        <v>15</v>
      </c>
      <c r="O30" s="115">
        <v>2.25</v>
      </c>
      <c r="P30" s="115">
        <f t="shared" si="3"/>
        <v>42.25</v>
      </c>
      <c r="Q30" s="115">
        <f t="shared" si="4"/>
        <v>17.396449704142</v>
      </c>
      <c r="R30" s="115">
        <f t="shared" si="5"/>
        <v>17.396449704142</v>
      </c>
      <c r="S30" s="115">
        <v>30</v>
      </c>
      <c r="T30" s="115">
        <v>1</v>
      </c>
      <c r="U30" s="115">
        <v>31</v>
      </c>
      <c r="V30" s="115">
        <f t="shared" si="7"/>
        <v>45</v>
      </c>
      <c r="W30" s="115">
        <f t="shared" si="8"/>
        <v>6.88888888888889</v>
      </c>
      <c r="X30" s="115">
        <f t="shared" si="9"/>
        <v>46.1239877487532</v>
      </c>
      <c r="Y30" s="95">
        <v>25</v>
      </c>
      <c r="Z30" s="95">
        <v>70</v>
      </c>
      <c r="AA30" s="126">
        <f t="shared" si="10"/>
        <v>0.357142857142857</v>
      </c>
    </row>
    <row r="31" ht="20" customHeight="1" spans="1:27">
      <c r="A31" s="118" t="s">
        <v>85</v>
      </c>
      <c r="B31" s="133" t="s">
        <v>86</v>
      </c>
      <c r="C31" s="115" t="s">
        <v>35</v>
      </c>
      <c r="D31" s="115" t="s">
        <v>36</v>
      </c>
      <c r="E31" s="115">
        <v>70</v>
      </c>
      <c r="F31" s="115">
        <v>8.2</v>
      </c>
      <c r="G31" s="115">
        <v>78.2</v>
      </c>
      <c r="H31" s="115">
        <f t="shared" si="1"/>
        <v>106.6</v>
      </c>
      <c r="I31" s="115">
        <f t="shared" si="2"/>
        <v>22.0075046904315</v>
      </c>
      <c r="J31" s="115" t="s">
        <v>37</v>
      </c>
      <c r="K31" s="115" t="s">
        <v>37</v>
      </c>
      <c r="L31" s="115" t="s">
        <v>37</v>
      </c>
      <c r="M31" s="115">
        <v>15</v>
      </c>
      <c r="N31" s="115">
        <v>15</v>
      </c>
      <c r="O31" s="115">
        <v>1.125</v>
      </c>
      <c r="P31" s="115">
        <f t="shared" si="3"/>
        <v>42.25</v>
      </c>
      <c r="Q31" s="115">
        <f t="shared" si="4"/>
        <v>16.198224852071</v>
      </c>
      <c r="R31" s="115">
        <f t="shared" si="5"/>
        <v>16.198224852071</v>
      </c>
      <c r="S31" s="115">
        <v>30</v>
      </c>
      <c r="T31" s="115">
        <v>5</v>
      </c>
      <c r="U31" s="115">
        <v>35</v>
      </c>
      <c r="V31" s="115">
        <f t="shared" si="7"/>
        <v>45</v>
      </c>
      <c r="W31" s="115">
        <f t="shared" si="8"/>
        <v>7.77777777777778</v>
      </c>
      <c r="X31" s="115">
        <f t="shared" si="9"/>
        <v>45.9835073202803</v>
      </c>
      <c r="Y31" s="95">
        <v>26</v>
      </c>
      <c r="Z31" s="95">
        <v>70</v>
      </c>
      <c r="AA31" s="126">
        <f t="shared" si="10"/>
        <v>0.371428571428571</v>
      </c>
    </row>
    <row r="32" ht="20" customHeight="1" spans="1:27">
      <c r="A32" s="119" t="s">
        <v>87</v>
      </c>
      <c r="B32" s="133" t="s">
        <v>88</v>
      </c>
      <c r="C32" s="115" t="s">
        <v>35</v>
      </c>
      <c r="D32" s="115" t="s">
        <v>36</v>
      </c>
      <c r="E32" s="115">
        <v>70</v>
      </c>
      <c r="F32" s="115">
        <v>16.2</v>
      </c>
      <c r="G32" s="115">
        <f>E32+F32</f>
        <v>86.2</v>
      </c>
      <c r="H32" s="115">
        <f t="shared" si="1"/>
        <v>106.6</v>
      </c>
      <c r="I32" s="115">
        <f t="shared" si="2"/>
        <v>24.2589118198874</v>
      </c>
      <c r="J32" s="115" t="s">
        <v>37</v>
      </c>
      <c r="K32" s="115" t="s">
        <v>37</v>
      </c>
      <c r="L32" s="115" t="s">
        <v>37</v>
      </c>
      <c r="M32" s="115">
        <v>15</v>
      </c>
      <c r="N32" s="115">
        <v>15</v>
      </c>
      <c r="O32" s="115">
        <v>0</v>
      </c>
      <c r="P32" s="115">
        <f t="shared" si="3"/>
        <v>42.25</v>
      </c>
      <c r="Q32" s="115">
        <f t="shared" si="4"/>
        <v>15</v>
      </c>
      <c r="R32" s="115">
        <f t="shared" si="5"/>
        <v>15</v>
      </c>
      <c r="S32" s="115">
        <v>30</v>
      </c>
      <c r="T32" s="115">
        <v>0</v>
      </c>
      <c r="U32" s="115">
        <f>S32+T32</f>
        <v>30</v>
      </c>
      <c r="V32" s="115">
        <f t="shared" si="7"/>
        <v>45</v>
      </c>
      <c r="W32" s="115">
        <f t="shared" si="8"/>
        <v>6.66666666666667</v>
      </c>
      <c r="X32" s="115">
        <f t="shared" si="9"/>
        <v>45.9255784865541</v>
      </c>
      <c r="Y32" s="95">
        <v>27</v>
      </c>
      <c r="Z32" s="95">
        <v>70</v>
      </c>
      <c r="AA32" s="126">
        <f t="shared" si="10"/>
        <v>0.385714285714286</v>
      </c>
    </row>
    <row r="33" ht="20" customHeight="1" spans="1:27">
      <c r="A33" s="119" t="s">
        <v>89</v>
      </c>
      <c r="B33" s="133" t="s">
        <v>90</v>
      </c>
      <c r="C33" s="115" t="s">
        <v>35</v>
      </c>
      <c r="D33" s="115" t="s">
        <v>36</v>
      </c>
      <c r="E33" s="115">
        <v>70</v>
      </c>
      <c r="F33" s="115">
        <v>5.2</v>
      </c>
      <c r="G33" s="115">
        <v>75.2</v>
      </c>
      <c r="H33" s="115">
        <f t="shared" si="1"/>
        <v>106.6</v>
      </c>
      <c r="I33" s="115">
        <f t="shared" si="2"/>
        <v>21.1632270168856</v>
      </c>
      <c r="J33" s="115" t="s">
        <v>37</v>
      </c>
      <c r="K33" s="115" t="s">
        <v>37</v>
      </c>
      <c r="L33" s="115" t="s">
        <v>37</v>
      </c>
      <c r="M33" s="115">
        <v>15</v>
      </c>
      <c r="N33" s="115">
        <v>15</v>
      </c>
      <c r="O33" s="115">
        <v>2.25</v>
      </c>
      <c r="P33" s="115">
        <f t="shared" si="3"/>
        <v>42.25</v>
      </c>
      <c r="Q33" s="115">
        <f t="shared" si="4"/>
        <v>17.396449704142</v>
      </c>
      <c r="R33" s="115">
        <f t="shared" si="5"/>
        <v>17.396449704142</v>
      </c>
      <c r="S33" s="115">
        <v>30</v>
      </c>
      <c r="T33" s="115">
        <v>3</v>
      </c>
      <c r="U33" s="115">
        <v>33</v>
      </c>
      <c r="V33" s="115">
        <f t="shared" si="7"/>
        <v>45</v>
      </c>
      <c r="W33" s="115">
        <f t="shared" si="8"/>
        <v>7.33333333333333</v>
      </c>
      <c r="X33" s="115">
        <f t="shared" si="9"/>
        <v>45.8930100543609</v>
      </c>
      <c r="Y33" s="95">
        <v>28</v>
      </c>
      <c r="Z33" s="95">
        <v>70</v>
      </c>
      <c r="AA33" s="126">
        <f t="shared" si="10"/>
        <v>0.4</v>
      </c>
    </row>
    <row r="34" s="89" customFormat="1" ht="20" customHeight="1" spans="1:27">
      <c r="A34" s="114" t="s">
        <v>91</v>
      </c>
      <c r="B34" s="133" t="s">
        <v>92</v>
      </c>
      <c r="C34" s="115" t="s">
        <v>35</v>
      </c>
      <c r="D34" s="115" t="s">
        <v>36</v>
      </c>
      <c r="E34" s="115">
        <v>70</v>
      </c>
      <c r="F34" s="115">
        <v>6.2</v>
      </c>
      <c r="G34" s="115">
        <v>76.2</v>
      </c>
      <c r="H34" s="115">
        <f t="shared" si="1"/>
        <v>106.6</v>
      </c>
      <c r="I34" s="115">
        <f t="shared" si="2"/>
        <v>21.4446529080675</v>
      </c>
      <c r="J34" s="115" t="s">
        <v>37</v>
      </c>
      <c r="K34" s="115" t="s">
        <v>37</v>
      </c>
      <c r="L34" s="115" t="s">
        <v>37</v>
      </c>
      <c r="M34" s="115">
        <v>15</v>
      </c>
      <c r="N34" s="115">
        <v>15</v>
      </c>
      <c r="O34" s="115">
        <v>2.25</v>
      </c>
      <c r="P34" s="115">
        <f t="shared" si="3"/>
        <v>42.25</v>
      </c>
      <c r="Q34" s="115">
        <f t="shared" si="4"/>
        <v>17.396449704142</v>
      </c>
      <c r="R34" s="115">
        <f t="shared" si="5"/>
        <v>17.396449704142</v>
      </c>
      <c r="S34" s="115">
        <v>30</v>
      </c>
      <c r="T34" s="115">
        <v>0</v>
      </c>
      <c r="U34" s="115">
        <v>30</v>
      </c>
      <c r="V34" s="115">
        <f t="shared" si="7"/>
        <v>45</v>
      </c>
      <c r="W34" s="115">
        <f t="shared" si="8"/>
        <v>6.66666666666667</v>
      </c>
      <c r="X34" s="115">
        <f t="shared" si="9"/>
        <v>45.5077692788762</v>
      </c>
      <c r="Y34" s="95">
        <v>29</v>
      </c>
      <c r="Z34" s="95">
        <v>70</v>
      </c>
      <c r="AA34" s="126">
        <f t="shared" si="10"/>
        <v>0.414285714285714</v>
      </c>
    </row>
    <row r="35" ht="20" customHeight="1" spans="1:27">
      <c r="A35" s="114" t="s">
        <v>93</v>
      </c>
      <c r="B35" s="118" t="s">
        <v>94</v>
      </c>
      <c r="C35" s="115" t="s">
        <v>35</v>
      </c>
      <c r="D35" s="115" t="s">
        <v>36</v>
      </c>
      <c r="E35" s="115">
        <v>70</v>
      </c>
      <c r="F35" s="115">
        <f>0.4+2+4+8</f>
        <v>14.4</v>
      </c>
      <c r="G35" s="115">
        <f>E35+F35</f>
        <v>84.4</v>
      </c>
      <c r="H35" s="115">
        <f t="shared" si="1"/>
        <v>106.6</v>
      </c>
      <c r="I35" s="115">
        <f t="shared" si="2"/>
        <v>23.7523452157599</v>
      </c>
      <c r="J35" s="115" t="s">
        <v>37</v>
      </c>
      <c r="K35" s="115" t="s">
        <v>37</v>
      </c>
      <c r="L35" s="115" t="s">
        <v>37</v>
      </c>
      <c r="M35" s="115">
        <v>15</v>
      </c>
      <c r="N35" s="115">
        <v>15</v>
      </c>
      <c r="O35" s="115">
        <v>0</v>
      </c>
      <c r="P35" s="115">
        <f t="shared" si="3"/>
        <v>42.25</v>
      </c>
      <c r="Q35" s="115">
        <f t="shared" si="4"/>
        <v>15</v>
      </c>
      <c r="R35" s="115">
        <f t="shared" si="5"/>
        <v>15</v>
      </c>
      <c r="S35" s="115">
        <v>30</v>
      </c>
      <c r="T35" s="115">
        <v>0</v>
      </c>
      <c r="U35" s="115">
        <f>S35+T35</f>
        <v>30</v>
      </c>
      <c r="V35" s="115">
        <f t="shared" si="7"/>
        <v>45</v>
      </c>
      <c r="W35" s="115">
        <f t="shared" si="8"/>
        <v>6.66666666666667</v>
      </c>
      <c r="X35" s="115">
        <f t="shared" si="9"/>
        <v>45.4190118824265</v>
      </c>
      <c r="Y35" s="95">
        <v>30</v>
      </c>
      <c r="Z35" s="95">
        <v>70</v>
      </c>
      <c r="AA35" s="126">
        <f t="shared" si="10"/>
        <v>0.428571428571429</v>
      </c>
    </row>
    <row r="36" ht="20" customHeight="1" spans="1:27">
      <c r="A36" s="114" t="s">
        <v>95</v>
      </c>
      <c r="B36" s="133" t="s">
        <v>96</v>
      </c>
      <c r="C36" s="95" t="s">
        <v>35</v>
      </c>
      <c r="D36" s="95" t="s">
        <v>36</v>
      </c>
      <c r="E36" s="115">
        <v>70</v>
      </c>
      <c r="F36" s="95">
        <v>10</v>
      </c>
      <c r="G36" s="95">
        <f>E36+F36</f>
        <v>80</v>
      </c>
      <c r="H36" s="115">
        <f t="shared" si="1"/>
        <v>106.6</v>
      </c>
      <c r="I36" s="115">
        <f t="shared" si="2"/>
        <v>22.5140712945591</v>
      </c>
      <c r="J36" s="95" t="s">
        <v>37</v>
      </c>
      <c r="K36" s="95" t="s">
        <v>37</v>
      </c>
      <c r="L36" s="95" t="s">
        <v>37</v>
      </c>
      <c r="M36" s="95">
        <v>15</v>
      </c>
      <c r="N36" s="95">
        <v>15</v>
      </c>
      <c r="O36" s="95">
        <v>0</v>
      </c>
      <c r="P36" s="115">
        <f t="shared" si="3"/>
        <v>42.25</v>
      </c>
      <c r="Q36" s="115">
        <f t="shared" si="4"/>
        <v>15</v>
      </c>
      <c r="R36" s="115">
        <f t="shared" si="5"/>
        <v>15</v>
      </c>
      <c r="S36" s="95">
        <v>30</v>
      </c>
      <c r="T36" s="95">
        <v>5</v>
      </c>
      <c r="U36" s="95">
        <f>S36+T36</f>
        <v>35</v>
      </c>
      <c r="V36" s="115">
        <f t="shared" si="7"/>
        <v>45</v>
      </c>
      <c r="W36" s="115">
        <f t="shared" si="8"/>
        <v>7.77777777777778</v>
      </c>
      <c r="X36" s="115">
        <f t="shared" si="9"/>
        <v>45.2918490723369</v>
      </c>
      <c r="Y36" s="95">
        <v>31</v>
      </c>
      <c r="Z36" s="95">
        <v>70</v>
      </c>
      <c r="AA36" s="126">
        <f t="shared" si="10"/>
        <v>0.442857142857143</v>
      </c>
    </row>
    <row r="37" ht="20" customHeight="1" spans="1:27">
      <c r="A37" s="119" t="s">
        <v>97</v>
      </c>
      <c r="B37" s="118" t="s">
        <v>98</v>
      </c>
      <c r="C37" s="115" t="s">
        <v>35</v>
      </c>
      <c r="D37" s="115" t="s">
        <v>36</v>
      </c>
      <c r="E37" s="115">
        <v>70</v>
      </c>
      <c r="F37" s="115">
        <f>4+3+4+0.2</f>
        <v>11.2</v>
      </c>
      <c r="G37" s="115">
        <f>E37+F37</f>
        <v>81.2</v>
      </c>
      <c r="H37" s="115">
        <f t="shared" si="1"/>
        <v>106.6</v>
      </c>
      <c r="I37" s="115">
        <f t="shared" si="2"/>
        <v>22.8517823639775</v>
      </c>
      <c r="J37" s="115" t="s">
        <v>37</v>
      </c>
      <c r="K37" s="115" t="s">
        <v>37</v>
      </c>
      <c r="L37" s="115" t="s">
        <v>37</v>
      </c>
      <c r="M37" s="115">
        <v>15</v>
      </c>
      <c r="N37" s="115">
        <v>15</v>
      </c>
      <c r="O37" s="115">
        <v>0</v>
      </c>
      <c r="P37" s="115">
        <f t="shared" si="3"/>
        <v>42.25</v>
      </c>
      <c r="Q37" s="115">
        <f t="shared" si="4"/>
        <v>15</v>
      </c>
      <c r="R37" s="115">
        <f t="shared" si="5"/>
        <v>15</v>
      </c>
      <c r="S37" s="115">
        <v>30</v>
      </c>
      <c r="T37" s="95">
        <v>3</v>
      </c>
      <c r="U37" s="115">
        <f>S37+T37</f>
        <v>33</v>
      </c>
      <c r="V37" s="115">
        <f t="shared" si="7"/>
        <v>45</v>
      </c>
      <c r="W37" s="115">
        <f t="shared" si="8"/>
        <v>7.33333333333333</v>
      </c>
      <c r="X37" s="115">
        <f t="shared" si="9"/>
        <v>45.1851156973108</v>
      </c>
      <c r="Y37" s="95">
        <v>32</v>
      </c>
      <c r="Z37" s="95">
        <v>70</v>
      </c>
      <c r="AA37" s="126">
        <f t="shared" si="10"/>
        <v>0.457142857142857</v>
      </c>
    </row>
    <row r="38" ht="20" customHeight="1" spans="1:27">
      <c r="A38" s="114" t="s">
        <v>99</v>
      </c>
      <c r="B38" s="133" t="s">
        <v>100</v>
      </c>
      <c r="C38" s="115" t="s">
        <v>35</v>
      </c>
      <c r="D38" s="115" t="s">
        <v>36</v>
      </c>
      <c r="E38" s="115">
        <v>70</v>
      </c>
      <c r="F38" s="115">
        <v>4.2</v>
      </c>
      <c r="G38" s="115">
        <v>74.2</v>
      </c>
      <c r="H38" s="115">
        <f t="shared" si="1"/>
        <v>106.6</v>
      </c>
      <c r="I38" s="115">
        <f t="shared" si="2"/>
        <v>20.8818011257036</v>
      </c>
      <c r="J38" s="115" t="s">
        <v>37</v>
      </c>
      <c r="K38" s="115" t="s">
        <v>37</v>
      </c>
      <c r="L38" s="115" t="s">
        <v>37</v>
      </c>
      <c r="M38" s="115">
        <v>15</v>
      </c>
      <c r="N38" s="115">
        <v>15</v>
      </c>
      <c r="O38" s="115">
        <v>2.25</v>
      </c>
      <c r="P38" s="115">
        <f t="shared" si="3"/>
        <v>42.25</v>
      </c>
      <c r="Q38" s="115">
        <f t="shared" si="4"/>
        <v>17.396449704142</v>
      </c>
      <c r="R38" s="115">
        <f t="shared" si="5"/>
        <v>17.396449704142</v>
      </c>
      <c r="S38" s="115">
        <v>30</v>
      </c>
      <c r="T38" s="115">
        <v>1</v>
      </c>
      <c r="U38" s="115">
        <v>31</v>
      </c>
      <c r="V38" s="115">
        <f t="shared" si="7"/>
        <v>45</v>
      </c>
      <c r="W38" s="115">
        <f t="shared" si="8"/>
        <v>6.88888888888889</v>
      </c>
      <c r="X38" s="115">
        <f t="shared" si="9"/>
        <v>45.1671397187345</v>
      </c>
      <c r="Y38" s="95">
        <v>33</v>
      </c>
      <c r="Z38" s="95">
        <v>70</v>
      </c>
      <c r="AA38" s="126">
        <f t="shared" si="10"/>
        <v>0.471428571428571</v>
      </c>
    </row>
    <row r="39" ht="20" customHeight="1" spans="1:27">
      <c r="A39" s="121" t="s">
        <v>101</v>
      </c>
      <c r="B39" s="118" t="s">
        <v>102</v>
      </c>
      <c r="C39" s="115" t="s">
        <v>35</v>
      </c>
      <c r="D39" s="115" t="s">
        <v>36</v>
      </c>
      <c r="E39" s="115">
        <v>70</v>
      </c>
      <c r="F39" s="115">
        <f>3+4+4+0</f>
        <v>11</v>
      </c>
      <c r="G39" s="115">
        <f>E39+F39</f>
        <v>81</v>
      </c>
      <c r="H39" s="115">
        <f t="shared" si="1"/>
        <v>106.6</v>
      </c>
      <c r="I39" s="115">
        <f t="shared" si="2"/>
        <v>22.7954971857411</v>
      </c>
      <c r="J39" s="115" t="s">
        <v>37</v>
      </c>
      <c r="K39" s="115" t="s">
        <v>37</v>
      </c>
      <c r="L39" s="115" t="s">
        <v>37</v>
      </c>
      <c r="M39" s="115">
        <v>15</v>
      </c>
      <c r="N39" s="115">
        <v>15</v>
      </c>
      <c r="O39" s="115">
        <v>0</v>
      </c>
      <c r="P39" s="115">
        <f t="shared" si="3"/>
        <v>42.25</v>
      </c>
      <c r="Q39" s="115">
        <f t="shared" si="4"/>
        <v>15</v>
      </c>
      <c r="R39" s="115">
        <f t="shared" si="5"/>
        <v>15</v>
      </c>
      <c r="S39" s="115">
        <v>30</v>
      </c>
      <c r="T39" s="115">
        <v>2.5</v>
      </c>
      <c r="U39" s="115">
        <f>S39+T39</f>
        <v>32.5</v>
      </c>
      <c r="V39" s="115">
        <f t="shared" si="7"/>
        <v>45</v>
      </c>
      <c r="W39" s="115">
        <f t="shared" si="8"/>
        <v>7.22222222222222</v>
      </c>
      <c r="X39" s="115">
        <f t="shared" si="9"/>
        <v>45.0177194079633</v>
      </c>
      <c r="Y39" s="95">
        <v>34</v>
      </c>
      <c r="Z39" s="95">
        <v>70</v>
      </c>
      <c r="AA39" s="126">
        <f t="shared" si="10"/>
        <v>0.485714285714286</v>
      </c>
    </row>
    <row r="40" ht="20" customHeight="1" spans="1:27">
      <c r="A40" s="119" t="s">
        <v>103</v>
      </c>
      <c r="B40" s="133" t="s">
        <v>104</v>
      </c>
      <c r="C40" s="115" t="s">
        <v>35</v>
      </c>
      <c r="D40" s="115" t="s">
        <v>36</v>
      </c>
      <c r="E40" s="115">
        <v>70</v>
      </c>
      <c r="F40" s="115">
        <v>9.6</v>
      </c>
      <c r="G40" s="115">
        <v>79.6</v>
      </c>
      <c r="H40" s="115">
        <f t="shared" si="1"/>
        <v>106.6</v>
      </c>
      <c r="I40" s="115">
        <f t="shared" si="2"/>
        <v>22.4015009380863</v>
      </c>
      <c r="J40" s="115" t="s">
        <v>37</v>
      </c>
      <c r="K40" s="115" t="s">
        <v>37</v>
      </c>
      <c r="L40" s="115" t="s">
        <v>37</v>
      </c>
      <c r="M40" s="115">
        <v>15</v>
      </c>
      <c r="N40" s="115">
        <v>15</v>
      </c>
      <c r="O40" s="115">
        <v>0.25</v>
      </c>
      <c r="P40" s="115">
        <f t="shared" si="3"/>
        <v>42.25</v>
      </c>
      <c r="Q40" s="115">
        <f t="shared" si="4"/>
        <v>15.2662721893491</v>
      </c>
      <c r="R40" s="115">
        <f t="shared" si="5"/>
        <v>15.2662721893491</v>
      </c>
      <c r="S40" s="115">
        <v>30</v>
      </c>
      <c r="T40" s="115">
        <v>3</v>
      </c>
      <c r="U40" s="115">
        <v>33</v>
      </c>
      <c r="V40" s="115">
        <f t="shared" si="7"/>
        <v>45</v>
      </c>
      <c r="W40" s="115">
        <f t="shared" si="8"/>
        <v>7.33333333333333</v>
      </c>
      <c r="X40" s="115">
        <f t="shared" si="9"/>
        <v>45.0011064607688</v>
      </c>
      <c r="Y40" s="95">
        <v>35</v>
      </c>
      <c r="Z40" s="95">
        <v>70</v>
      </c>
      <c r="AA40" s="126">
        <f t="shared" si="10"/>
        <v>0.5</v>
      </c>
    </row>
    <row r="41" ht="20" customHeight="1" spans="1:27">
      <c r="A41" s="114" t="s">
        <v>105</v>
      </c>
      <c r="B41" s="118" t="s">
        <v>106</v>
      </c>
      <c r="C41" s="115" t="s">
        <v>35</v>
      </c>
      <c r="D41" s="115" t="s">
        <v>36</v>
      </c>
      <c r="E41" s="115">
        <v>70</v>
      </c>
      <c r="F41" s="115">
        <v>7.6</v>
      </c>
      <c r="G41" s="115">
        <f>E41+F41</f>
        <v>77.6</v>
      </c>
      <c r="H41" s="115">
        <f t="shared" si="1"/>
        <v>106.6</v>
      </c>
      <c r="I41" s="115">
        <f t="shared" si="2"/>
        <v>21.8386491557223</v>
      </c>
      <c r="J41" s="115" t="s">
        <v>37</v>
      </c>
      <c r="K41" s="115" t="s">
        <v>37</v>
      </c>
      <c r="L41" s="115" t="s">
        <v>37</v>
      </c>
      <c r="M41" s="115">
        <v>15</v>
      </c>
      <c r="N41" s="115">
        <v>15</v>
      </c>
      <c r="O41" s="115">
        <v>0</v>
      </c>
      <c r="P41" s="115">
        <f t="shared" si="3"/>
        <v>42.25</v>
      </c>
      <c r="Q41" s="115">
        <f t="shared" si="4"/>
        <v>15</v>
      </c>
      <c r="R41" s="115">
        <f t="shared" si="5"/>
        <v>15</v>
      </c>
      <c r="S41" s="115">
        <v>30</v>
      </c>
      <c r="T41" s="115">
        <v>6</v>
      </c>
      <c r="U41" s="115">
        <f>S41+T41</f>
        <v>36</v>
      </c>
      <c r="V41" s="115">
        <f t="shared" si="7"/>
        <v>45</v>
      </c>
      <c r="W41" s="115">
        <f t="shared" si="8"/>
        <v>8</v>
      </c>
      <c r="X41" s="115">
        <f t="shared" si="9"/>
        <v>44.8386491557223</v>
      </c>
      <c r="Y41" s="95">
        <v>36</v>
      </c>
      <c r="Z41" s="95">
        <v>70</v>
      </c>
      <c r="AA41" s="126">
        <f t="shared" si="10"/>
        <v>0.514285714285714</v>
      </c>
    </row>
    <row r="42" ht="20" customHeight="1" spans="1:27">
      <c r="A42" s="114" t="s">
        <v>107</v>
      </c>
      <c r="B42" s="133" t="s">
        <v>108</v>
      </c>
      <c r="C42" s="115" t="s">
        <v>35</v>
      </c>
      <c r="D42" s="115" t="s">
        <v>36</v>
      </c>
      <c r="E42" s="115">
        <v>70</v>
      </c>
      <c r="F42" s="115">
        <v>7.805</v>
      </c>
      <c r="G42" s="115">
        <v>77.805</v>
      </c>
      <c r="H42" s="115">
        <f t="shared" si="1"/>
        <v>106.6</v>
      </c>
      <c r="I42" s="115">
        <f t="shared" si="2"/>
        <v>21.8963414634146</v>
      </c>
      <c r="J42" s="115" t="s">
        <v>37</v>
      </c>
      <c r="K42" s="115" t="s">
        <v>37</v>
      </c>
      <c r="L42" s="115" t="s">
        <v>37</v>
      </c>
      <c r="M42" s="115">
        <v>15</v>
      </c>
      <c r="N42" s="115">
        <v>15</v>
      </c>
      <c r="O42" s="115">
        <v>0.5</v>
      </c>
      <c r="P42" s="115">
        <f t="shared" si="3"/>
        <v>42.25</v>
      </c>
      <c r="Q42" s="115">
        <f t="shared" si="4"/>
        <v>15.5325443786982</v>
      </c>
      <c r="R42" s="115">
        <f t="shared" si="5"/>
        <v>15.5325443786982</v>
      </c>
      <c r="S42" s="115">
        <v>30</v>
      </c>
      <c r="T42" s="115">
        <v>3</v>
      </c>
      <c r="U42" s="115">
        <v>33</v>
      </c>
      <c r="V42" s="115">
        <f t="shared" si="7"/>
        <v>45</v>
      </c>
      <c r="W42" s="115">
        <f t="shared" si="8"/>
        <v>7.33333333333333</v>
      </c>
      <c r="X42" s="115">
        <f t="shared" si="9"/>
        <v>44.7622191754462</v>
      </c>
      <c r="Y42" s="95">
        <v>37</v>
      </c>
      <c r="Z42" s="95">
        <v>70</v>
      </c>
      <c r="AA42" s="126">
        <f t="shared" si="10"/>
        <v>0.528571428571429</v>
      </c>
    </row>
    <row r="43" ht="20" customHeight="1" spans="1:27">
      <c r="A43" s="114" t="s">
        <v>109</v>
      </c>
      <c r="B43" s="133" t="s">
        <v>110</v>
      </c>
      <c r="C43" s="115" t="s">
        <v>35</v>
      </c>
      <c r="D43" s="115" t="s">
        <v>36</v>
      </c>
      <c r="E43" s="115">
        <v>70</v>
      </c>
      <c r="F43" s="115">
        <v>8.4</v>
      </c>
      <c r="G43" s="115">
        <f t="shared" ref="G41:G47" si="15">E43+F43</f>
        <v>78.4</v>
      </c>
      <c r="H43" s="115">
        <f t="shared" si="1"/>
        <v>106.6</v>
      </c>
      <c r="I43" s="115">
        <f t="shared" si="2"/>
        <v>22.0637898686679</v>
      </c>
      <c r="J43" s="115" t="s">
        <v>37</v>
      </c>
      <c r="K43" s="115" t="s">
        <v>37</v>
      </c>
      <c r="L43" s="115" t="s">
        <v>37</v>
      </c>
      <c r="M43" s="115">
        <v>15</v>
      </c>
      <c r="N43" s="115">
        <v>15</v>
      </c>
      <c r="O43" s="115">
        <v>0</v>
      </c>
      <c r="P43" s="115">
        <f t="shared" si="3"/>
        <v>42.25</v>
      </c>
      <c r="Q43" s="115">
        <f t="shared" si="4"/>
        <v>15</v>
      </c>
      <c r="R43" s="115">
        <f t="shared" si="5"/>
        <v>15</v>
      </c>
      <c r="S43" s="115">
        <v>30</v>
      </c>
      <c r="T43" s="115">
        <v>4</v>
      </c>
      <c r="U43" s="115">
        <f t="shared" ref="U41:U47" si="16">S43+T43</f>
        <v>34</v>
      </c>
      <c r="V43" s="115">
        <f t="shared" si="7"/>
        <v>45</v>
      </c>
      <c r="W43" s="115">
        <f t="shared" si="8"/>
        <v>7.55555555555556</v>
      </c>
      <c r="X43" s="115">
        <f t="shared" si="9"/>
        <v>44.6193454242235</v>
      </c>
      <c r="Y43" s="95">
        <v>38</v>
      </c>
      <c r="Z43" s="95">
        <v>70</v>
      </c>
      <c r="AA43" s="126">
        <f t="shared" si="10"/>
        <v>0.542857142857143</v>
      </c>
    </row>
    <row r="44" ht="20" customHeight="1" spans="1:27">
      <c r="A44" s="114" t="s">
        <v>111</v>
      </c>
      <c r="B44" s="133" t="s">
        <v>112</v>
      </c>
      <c r="C44" s="115" t="s">
        <v>35</v>
      </c>
      <c r="D44" s="115" t="s">
        <v>36</v>
      </c>
      <c r="E44" s="115">
        <v>70</v>
      </c>
      <c r="F44" s="115">
        <v>6.4</v>
      </c>
      <c r="G44" s="115">
        <f t="shared" si="15"/>
        <v>76.4</v>
      </c>
      <c r="H44" s="115">
        <f t="shared" si="1"/>
        <v>106.6</v>
      </c>
      <c r="I44" s="115">
        <f t="shared" si="2"/>
        <v>21.5009380863039</v>
      </c>
      <c r="J44" s="115" t="s">
        <v>37</v>
      </c>
      <c r="K44" s="115" t="s">
        <v>37</v>
      </c>
      <c r="L44" s="115" t="s">
        <v>37</v>
      </c>
      <c r="M44" s="115">
        <v>15</v>
      </c>
      <c r="N44" s="115">
        <v>15</v>
      </c>
      <c r="O44" s="115">
        <v>0</v>
      </c>
      <c r="P44" s="115">
        <f t="shared" si="3"/>
        <v>42.25</v>
      </c>
      <c r="Q44" s="115">
        <f t="shared" si="4"/>
        <v>15</v>
      </c>
      <c r="R44" s="115">
        <f t="shared" si="5"/>
        <v>15</v>
      </c>
      <c r="S44" s="115">
        <v>30</v>
      </c>
      <c r="T44" s="95">
        <v>5</v>
      </c>
      <c r="U44" s="115">
        <f t="shared" si="16"/>
        <v>35</v>
      </c>
      <c r="V44" s="115">
        <f t="shared" si="7"/>
        <v>45</v>
      </c>
      <c r="W44" s="115">
        <f t="shared" si="8"/>
        <v>7.77777777777778</v>
      </c>
      <c r="X44" s="115">
        <f t="shared" si="9"/>
        <v>44.2787158640817</v>
      </c>
      <c r="Y44" s="95">
        <v>39</v>
      </c>
      <c r="Z44" s="95">
        <v>70</v>
      </c>
      <c r="AA44" s="126">
        <f t="shared" ref="AA44:AA75" si="17">Y44/Z44</f>
        <v>0.557142857142857</v>
      </c>
    </row>
    <row r="45" ht="20" customHeight="1" spans="1:27">
      <c r="A45" s="114" t="s">
        <v>113</v>
      </c>
      <c r="B45" s="133" t="s">
        <v>114</v>
      </c>
      <c r="C45" s="115" t="s">
        <v>35</v>
      </c>
      <c r="D45" s="115" t="s">
        <v>36</v>
      </c>
      <c r="E45" s="115">
        <v>70</v>
      </c>
      <c r="F45" s="115">
        <v>9.4</v>
      </c>
      <c r="G45" s="115">
        <f t="shared" si="15"/>
        <v>79.4</v>
      </c>
      <c r="H45" s="115">
        <f t="shared" si="1"/>
        <v>106.6</v>
      </c>
      <c r="I45" s="115">
        <f t="shared" si="2"/>
        <v>22.3452157598499</v>
      </c>
      <c r="J45" s="115" t="s">
        <v>37</v>
      </c>
      <c r="K45" s="115" t="s">
        <v>37</v>
      </c>
      <c r="L45" s="115" t="s">
        <v>37</v>
      </c>
      <c r="M45" s="115">
        <v>15</v>
      </c>
      <c r="N45" s="115">
        <v>15</v>
      </c>
      <c r="O45" s="115">
        <v>0</v>
      </c>
      <c r="P45" s="115">
        <f t="shared" si="3"/>
        <v>42.25</v>
      </c>
      <c r="Q45" s="115">
        <f t="shared" si="4"/>
        <v>15</v>
      </c>
      <c r="R45" s="115">
        <f t="shared" si="5"/>
        <v>15</v>
      </c>
      <c r="S45" s="115">
        <v>30</v>
      </c>
      <c r="T45" s="115">
        <v>1</v>
      </c>
      <c r="U45" s="115">
        <f t="shared" si="16"/>
        <v>31</v>
      </c>
      <c r="V45" s="115">
        <f t="shared" si="7"/>
        <v>45</v>
      </c>
      <c r="W45" s="115">
        <f t="shared" si="8"/>
        <v>6.88888888888889</v>
      </c>
      <c r="X45" s="115">
        <f t="shared" si="9"/>
        <v>44.2341046487388</v>
      </c>
      <c r="Y45" s="95">
        <v>40</v>
      </c>
      <c r="Z45" s="95">
        <v>70</v>
      </c>
      <c r="AA45" s="126">
        <f t="shared" si="17"/>
        <v>0.571428571428571</v>
      </c>
    </row>
    <row r="46" ht="20" customHeight="1" spans="1:27">
      <c r="A46" s="114" t="s">
        <v>115</v>
      </c>
      <c r="B46" s="133" t="s">
        <v>116</v>
      </c>
      <c r="C46" s="115" t="s">
        <v>35</v>
      </c>
      <c r="D46" s="115" t="s">
        <v>36</v>
      </c>
      <c r="E46" s="115">
        <v>70</v>
      </c>
      <c r="F46" s="115">
        <v>7.6</v>
      </c>
      <c r="G46" s="115">
        <f t="shared" si="15"/>
        <v>77.6</v>
      </c>
      <c r="H46" s="115">
        <f t="shared" si="1"/>
        <v>106.6</v>
      </c>
      <c r="I46" s="115">
        <f t="shared" si="2"/>
        <v>21.8386491557223</v>
      </c>
      <c r="J46" s="115" t="s">
        <v>37</v>
      </c>
      <c r="K46" s="115" t="s">
        <v>37</v>
      </c>
      <c r="L46" s="115" t="s">
        <v>37</v>
      </c>
      <c r="M46" s="115">
        <v>15</v>
      </c>
      <c r="N46" s="115">
        <v>15</v>
      </c>
      <c r="O46" s="115">
        <v>0</v>
      </c>
      <c r="P46" s="115">
        <f t="shared" si="3"/>
        <v>42.25</v>
      </c>
      <c r="Q46" s="115">
        <f t="shared" si="4"/>
        <v>15</v>
      </c>
      <c r="R46" s="115">
        <f t="shared" si="5"/>
        <v>15</v>
      </c>
      <c r="S46" s="115">
        <v>30</v>
      </c>
      <c r="T46" s="115">
        <v>3</v>
      </c>
      <c r="U46" s="115">
        <f t="shared" si="16"/>
        <v>33</v>
      </c>
      <c r="V46" s="115">
        <f t="shared" si="7"/>
        <v>45</v>
      </c>
      <c r="W46" s="115">
        <f t="shared" si="8"/>
        <v>7.33333333333333</v>
      </c>
      <c r="X46" s="115">
        <f t="shared" si="9"/>
        <v>44.1719824890557</v>
      </c>
      <c r="Y46" s="95">
        <v>41</v>
      </c>
      <c r="Z46" s="95">
        <v>70</v>
      </c>
      <c r="AA46" s="126">
        <f t="shared" si="17"/>
        <v>0.585714285714286</v>
      </c>
    </row>
    <row r="47" s="89" customFormat="1" ht="20" customHeight="1" spans="1:27">
      <c r="A47" s="119" t="s">
        <v>117</v>
      </c>
      <c r="B47" s="117">
        <v>2022205000272</v>
      </c>
      <c r="C47" s="115" t="s">
        <v>35</v>
      </c>
      <c r="D47" s="115" t="s">
        <v>36</v>
      </c>
      <c r="E47" s="115">
        <v>70</v>
      </c>
      <c r="F47" s="115">
        <f>0.4+4+3</f>
        <v>7.4</v>
      </c>
      <c r="G47" s="115">
        <f t="shared" si="15"/>
        <v>77.4</v>
      </c>
      <c r="H47" s="115">
        <f t="shared" si="1"/>
        <v>106.6</v>
      </c>
      <c r="I47" s="115">
        <f t="shared" si="2"/>
        <v>21.7823639774859</v>
      </c>
      <c r="J47" s="115" t="s">
        <v>37</v>
      </c>
      <c r="K47" s="115" t="s">
        <v>37</v>
      </c>
      <c r="L47" s="115" t="s">
        <v>37</v>
      </c>
      <c r="M47" s="115">
        <v>15</v>
      </c>
      <c r="N47" s="115">
        <v>15</v>
      </c>
      <c r="O47" s="124">
        <v>0</v>
      </c>
      <c r="P47" s="115">
        <f t="shared" si="3"/>
        <v>42.25</v>
      </c>
      <c r="Q47" s="115">
        <f t="shared" si="4"/>
        <v>15</v>
      </c>
      <c r="R47" s="115">
        <f t="shared" si="5"/>
        <v>15</v>
      </c>
      <c r="S47" s="115">
        <v>30</v>
      </c>
      <c r="T47" s="115">
        <v>2</v>
      </c>
      <c r="U47" s="115">
        <f t="shared" si="16"/>
        <v>32</v>
      </c>
      <c r="V47" s="115">
        <f t="shared" si="7"/>
        <v>45</v>
      </c>
      <c r="W47" s="115">
        <f t="shared" si="8"/>
        <v>7.11111111111111</v>
      </c>
      <c r="X47" s="115">
        <f t="shared" si="9"/>
        <v>43.893475088597</v>
      </c>
      <c r="Y47" s="95">
        <v>42</v>
      </c>
      <c r="Z47" s="95">
        <v>70</v>
      </c>
      <c r="AA47" s="126">
        <f t="shared" si="17"/>
        <v>0.6</v>
      </c>
    </row>
    <row r="48" ht="20" customHeight="1" spans="1:27">
      <c r="A48" s="121" t="s">
        <v>118</v>
      </c>
      <c r="B48" s="133" t="s">
        <v>119</v>
      </c>
      <c r="C48" s="115" t="s">
        <v>35</v>
      </c>
      <c r="D48" s="115" t="s">
        <v>36</v>
      </c>
      <c r="E48" s="115">
        <v>70</v>
      </c>
      <c r="F48" s="115">
        <v>3.335</v>
      </c>
      <c r="G48" s="115">
        <v>73.335</v>
      </c>
      <c r="H48" s="115">
        <f t="shared" si="1"/>
        <v>106.6</v>
      </c>
      <c r="I48" s="115">
        <f t="shared" si="2"/>
        <v>20.6383677298311</v>
      </c>
      <c r="J48" s="115" t="s">
        <v>37</v>
      </c>
      <c r="K48" s="115" t="s">
        <v>37</v>
      </c>
      <c r="L48" s="115" t="s">
        <v>37</v>
      </c>
      <c r="M48" s="115">
        <v>15</v>
      </c>
      <c r="N48" s="115">
        <v>15</v>
      </c>
      <c r="O48" s="115">
        <v>0.25</v>
      </c>
      <c r="P48" s="115">
        <f t="shared" si="3"/>
        <v>42.25</v>
      </c>
      <c r="Q48" s="115">
        <f t="shared" si="4"/>
        <v>15.2662721893491</v>
      </c>
      <c r="R48" s="115">
        <f t="shared" si="5"/>
        <v>15.2662721893491</v>
      </c>
      <c r="S48" s="115">
        <v>30</v>
      </c>
      <c r="T48" s="115">
        <v>4.5</v>
      </c>
      <c r="U48" s="115">
        <v>34.5</v>
      </c>
      <c r="V48" s="115">
        <f t="shared" si="7"/>
        <v>45</v>
      </c>
      <c r="W48" s="115">
        <f t="shared" si="8"/>
        <v>7.66666666666667</v>
      </c>
      <c r="X48" s="115">
        <f t="shared" si="9"/>
        <v>43.5713065858469</v>
      </c>
      <c r="Y48" s="95">
        <v>43</v>
      </c>
      <c r="Z48" s="95">
        <v>70</v>
      </c>
      <c r="AA48" s="126">
        <f t="shared" si="17"/>
        <v>0.614285714285714</v>
      </c>
    </row>
    <row r="49" ht="20" customHeight="1" spans="1:27">
      <c r="A49" s="119" t="s">
        <v>120</v>
      </c>
      <c r="B49" s="133" t="s">
        <v>121</v>
      </c>
      <c r="C49" s="95" t="s">
        <v>35</v>
      </c>
      <c r="D49" s="95" t="s">
        <v>36</v>
      </c>
      <c r="E49" s="95">
        <v>70</v>
      </c>
      <c r="F49" s="95">
        <v>7.2</v>
      </c>
      <c r="G49" s="95">
        <f t="shared" ref="G49:G52" si="18">E49+F49</f>
        <v>77.2</v>
      </c>
      <c r="H49" s="115">
        <f t="shared" si="1"/>
        <v>106.6</v>
      </c>
      <c r="I49" s="115">
        <f t="shared" si="2"/>
        <v>21.7260787992495</v>
      </c>
      <c r="J49" s="95" t="s">
        <v>37</v>
      </c>
      <c r="K49" s="95" t="s">
        <v>37</v>
      </c>
      <c r="L49" s="95" t="s">
        <v>37</v>
      </c>
      <c r="M49" s="95">
        <v>15</v>
      </c>
      <c r="N49" s="95">
        <v>15</v>
      </c>
      <c r="O49" s="95">
        <v>0</v>
      </c>
      <c r="P49" s="115">
        <f t="shared" si="3"/>
        <v>42.25</v>
      </c>
      <c r="Q49" s="115">
        <f t="shared" si="4"/>
        <v>15</v>
      </c>
      <c r="R49" s="115">
        <f t="shared" si="5"/>
        <v>15</v>
      </c>
      <c r="S49" s="95">
        <v>30</v>
      </c>
      <c r="T49" s="95">
        <v>0</v>
      </c>
      <c r="U49" s="95">
        <f t="shared" ref="U49:U52" si="19">S49+T49</f>
        <v>30</v>
      </c>
      <c r="V49" s="115">
        <f t="shared" si="7"/>
        <v>45</v>
      </c>
      <c r="W49" s="115">
        <f t="shared" si="8"/>
        <v>6.66666666666667</v>
      </c>
      <c r="X49" s="115">
        <f t="shared" si="9"/>
        <v>43.3927454659162</v>
      </c>
      <c r="Y49" s="95">
        <v>44</v>
      </c>
      <c r="Z49" s="95">
        <v>70</v>
      </c>
      <c r="AA49" s="126">
        <f t="shared" si="17"/>
        <v>0.628571428571429</v>
      </c>
    </row>
    <row r="50" ht="20" customHeight="1" spans="1:27">
      <c r="A50" s="114" t="s">
        <v>122</v>
      </c>
      <c r="B50" s="133" t="s">
        <v>123</v>
      </c>
      <c r="C50" s="115" t="s">
        <v>35</v>
      </c>
      <c r="D50" s="115" t="s">
        <v>36</v>
      </c>
      <c r="E50" s="115">
        <v>70</v>
      </c>
      <c r="F50" s="115">
        <v>7</v>
      </c>
      <c r="G50" s="115">
        <f t="shared" si="18"/>
        <v>77</v>
      </c>
      <c r="H50" s="115">
        <f t="shared" si="1"/>
        <v>106.6</v>
      </c>
      <c r="I50" s="115">
        <f t="shared" si="2"/>
        <v>21.6697936210131</v>
      </c>
      <c r="J50" s="115" t="s">
        <v>37</v>
      </c>
      <c r="K50" s="115" t="s">
        <v>37</v>
      </c>
      <c r="L50" s="115" t="s">
        <v>37</v>
      </c>
      <c r="M50" s="115">
        <v>15</v>
      </c>
      <c r="N50" s="115">
        <v>15</v>
      </c>
      <c r="O50" s="115">
        <v>0</v>
      </c>
      <c r="P50" s="115">
        <f t="shared" si="3"/>
        <v>42.25</v>
      </c>
      <c r="Q50" s="115">
        <f t="shared" si="4"/>
        <v>15</v>
      </c>
      <c r="R50" s="115">
        <f t="shared" si="5"/>
        <v>15</v>
      </c>
      <c r="S50" s="115">
        <v>30</v>
      </c>
      <c r="T50" s="115">
        <v>0</v>
      </c>
      <c r="U50" s="115">
        <f t="shared" si="19"/>
        <v>30</v>
      </c>
      <c r="V50" s="115">
        <f t="shared" si="7"/>
        <v>45</v>
      </c>
      <c r="W50" s="115">
        <f t="shared" si="8"/>
        <v>6.66666666666667</v>
      </c>
      <c r="X50" s="115">
        <f t="shared" si="9"/>
        <v>43.3364602876798</v>
      </c>
      <c r="Y50" s="95">
        <v>45</v>
      </c>
      <c r="Z50" s="95">
        <v>70</v>
      </c>
      <c r="AA50" s="126">
        <f t="shared" si="17"/>
        <v>0.642857142857143</v>
      </c>
    </row>
    <row r="51" ht="20" customHeight="1" spans="1:27">
      <c r="A51" s="121" t="s">
        <v>124</v>
      </c>
      <c r="B51" s="133" t="s">
        <v>125</v>
      </c>
      <c r="C51" s="115" t="s">
        <v>35</v>
      </c>
      <c r="D51" s="115" t="s">
        <v>36</v>
      </c>
      <c r="E51" s="115">
        <v>70</v>
      </c>
      <c r="F51" s="115">
        <v>6.805</v>
      </c>
      <c r="G51" s="115">
        <v>76.805</v>
      </c>
      <c r="H51" s="115">
        <f t="shared" si="1"/>
        <v>106.6</v>
      </c>
      <c r="I51" s="115">
        <f t="shared" si="2"/>
        <v>21.6149155722326</v>
      </c>
      <c r="J51" s="115" t="s">
        <v>37</v>
      </c>
      <c r="K51" s="115" t="s">
        <v>37</v>
      </c>
      <c r="L51" s="115" t="s">
        <v>37</v>
      </c>
      <c r="M51" s="115">
        <v>15</v>
      </c>
      <c r="N51" s="115">
        <v>15</v>
      </c>
      <c r="O51" s="115">
        <v>0</v>
      </c>
      <c r="P51" s="115">
        <f t="shared" si="3"/>
        <v>42.25</v>
      </c>
      <c r="Q51" s="115">
        <f t="shared" si="4"/>
        <v>15</v>
      </c>
      <c r="R51" s="115">
        <f t="shared" si="5"/>
        <v>15</v>
      </c>
      <c r="S51" s="115">
        <v>30</v>
      </c>
      <c r="T51" s="115">
        <v>0</v>
      </c>
      <c r="U51" s="115">
        <v>30</v>
      </c>
      <c r="V51" s="115">
        <f t="shared" si="7"/>
        <v>45</v>
      </c>
      <c r="W51" s="115">
        <f t="shared" si="8"/>
        <v>6.66666666666667</v>
      </c>
      <c r="X51" s="115">
        <f t="shared" si="9"/>
        <v>43.2815822388993</v>
      </c>
      <c r="Y51" s="95">
        <v>46</v>
      </c>
      <c r="Z51" s="95">
        <v>70</v>
      </c>
      <c r="AA51" s="126">
        <f t="shared" si="17"/>
        <v>0.657142857142857</v>
      </c>
    </row>
    <row r="52" ht="20" customHeight="1" spans="1:27">
      <c r="A52" s="114" t="s">
        <v>126</v>
      </c>
      <c r="B52" s="118" t="s">
        <v>127</v>
      </c>
      <c r="C52" s="115" t="s">
        <v>35</v>
      </c>
      <c r="D52" s="115" t="s">
        <v>36</v>
      </c>
      <c r="E52" s="115">
        <v>70</v>
      </c>
      <c r="F52" s="115">
        <v>4.4</v>
      </c>
      <c r="G52" s="115">
        <f t="shared" si="18"/>
        <v>74.4</v>
      </c>
      <c r="H52" s="115">
        <f t="shared" si="1"/>
        <v>106.6</v>
      </c>
      <c r="I52" s="115">
        <f t="shared" si="2"/>
        <v>20.93808630394</v>
      </c>
      <c r="J52" s="115" t="s">
        <v>37</v>
      </c>
      <c r="K52" s="115" t="s">
        <v>37</v>
      </c>
      <c r="L52" s="115" t="s">
        <v>37</v>
      </c>
      <c r="M52" s="115">
        <v>15</v>
      </c>
      <c r="N52" s="115">
        <v>15</v>
      </c>
      <c r="O52" s="115">
        <v>0</v>
      </c>
      <c r="P52" s="115">
        <f t="shared" si="3"/>
        <v>42.25</v>
      </c>
      <c r="Q52" s="115">
        <f t="shared" si="4"/>
        <v>15</v>
      </c>
      <c r="R52" s="115">
        <f t="shared" si="5"/>
        <v>15</v>
      </c>
      <c r="S52" s="115">
        <v>30</v>
      </c>
      <c r="T52" s="115">
        <v>3</v>
      </c>
      <c r="U52" s="115">
        <f t="shared" si="19"/>
        <v>33</v>
      </c>
      <c r="V52" s="115">
        <f t="shared" si="7"/>
        <v>45</v>
      </c>
      <c r="W52" s="115">
        <f t="shared" si="8"/>
        <v>7.33333333333333</v>
      </c>
      <c r="X52" s="115">
        <f t="shared" si="9"/>
        <v>43.2714196372733</v>
      </c>
      <c r="Y52" s="95">
        <v>47</v>
      </c>
      <c r="Z52" s="95">
        <v>70</v>
      </c>
      <c r="AA52" s="126">
        <f t="shared" si="17"/>
        <v>0.671428571428571</v>
      </c>
    </row>
    <row r="53" ht="20" customHeight="1" spans="1:27">
      <c r="A53" s="119" t="s">
        <v>128</v>
      </c>
      <c r="B53" s="133" t="s">
        <v>129</v>
      </c>
      <c r="C53" s="115" t="s">
        <v>35</v>
      </c>
      <c r="D53" s="115" t="s">
        <v>36</v>
      </c>
      <c r="E53" s="115">
        <v>70</v>
      </c>
      <c r="F53" s="115">
        <v>6.6</v>
      </c>
      <c r="G53" s="115">
        <v>76.6</v>
      </c>
      <c r="H53" s="115">
        <f t="shared" si="1"/>
        <v>106.6</v>
      </c>
      <c r="I53" s="115">
        <f t="shared" si="2"/>
        <v>21.5572232645403</v>
      </c>
      <c r="J53" s="115" t="s">
        <v>37</v>
      </c>
      <c r="K53" s="115" t="s">
        <v>37</v>
      </c>
      <c r="L53" s="115" t="s">
        <v>37</v>
      </c>
      <c r="M53" s="115">
        <v>15</v>
      </c>
      <c r="N53" s="115">
        <v>15</v>
      </c>
      <c r="O53" s="115">
        <v>0</v>
      </c>
      <c r="P53" s="115">
        <f t="shared" si="3"/>
        <v>42.25</v>
      </c>
      <c r="Q53" s="115">
        <f t="shared" si="4"/>
        <v>15</v>
      </c>
      <c r="R53" s="115">
        <f t="shared" si="5"/>
        <v>15</v>
      </c>
      <c r="S53" s="115">
        <v>30</v>
      </c>
      <c r="T53" s="115">
        <v>0</v>
      </c>
      <c r="U53" s="115">
        <v>30</v>
      </c>
      <c r="V53" s="115">
        <f t="shared" si="7"/>
        <v>45</v>
      </c>
      <c r="W53" s="115">
        <f t="shared" si="8"/>
        <v>6.66666666666667</v>
      </c>
      <c r="X53" s="115">
        <f t="shared" si="9"/>
        <v>43.223889931207</v>
      </c>
      <c r="Y53" s="95">
        <v>48</v>
      </c>
      <c r="Z53" s="95">
        <v>70</v>
      </c>
      <c r="AA53" s="126">
        <f t="shared" si="17"/>
        <v>0.685714285714286</v>
      </c>
    </row>
    <row r="54" ht="20" customHeight="1" spans="1:27">
      <c r="A54" s="122" t="s">
        <v>130</v>
      </c>
      <c r="B54" s="133" t="s">
        <v>131</v>
      </c>
      <c r="C54" s="115" t="s">
        <v>35</v>
      </c>
      <c r="D54" s="115" t="s">
        <v>36</v>
      </c>
      <c r="E54" s="115">
        <v>70</v>
      </c>
      <c r="F54" s="115">
        <v>4</v>
      </c>
      <c r="G54" s="115">
        <v>74</v>
      </c>
      <c r="H54" s="115">
        <f t="shared" si="1"/>
        <v>106.6</v>
      </c>
      <c r="I54" s="115">
        <f t="shared" si="2"/>
        <v>20.8255159474672</v>
      </c>
      <c r="J54" s="115" t="s">
        <v>37</v>
      </c>
      <c r="K54" s="115" t="s">
        <v>37</v>
      </c>
      <c r="L54" s="115" t="s">
        <v>37</v>
      </c>
      <c r="M54" s="115">
        <v>15</v>
      </c>
      <c r="N54" s="115">
        <v>15</v>
      </c>
      <c r="O54" s="115">
        <v>0.25</v>
      </c>
      <c r="P54" s="115">
        <f t="shared" si="3"/>
        <v>42.25</v>
      </c>
      <c r="Q54" s="115">
        <f t="shared" si="4"/>
        <v>15.2662721893491</v>
      </c>
      <c r="R54" s="115">
        <f t="shared" si="5"/>
        <v>15.2662721893491</v>
      </c>
      <c r="S54" s="115">
        <v>30</v>
      </c>
      <c r="T54" s="115">
        <v>1.5</v>
      </c>
      <c r="U54" s="115">
        <v>31.5</v>
      </c>
      <c r="V54" s="115">
        <f t="shared" si="7"/>
        <v>45</v>
      </c>
      <c r="W54" s="115">
        <f t="shared" si="8"/>
        <v>7</v>
      </c>
      <c r="X54" s="115">
        <f t="shared" si="9"/>
        <v>43.0917881368163</v>
      </c>
      <c r="Y54" s="95">
        <v>49</v>
      </c>
      <c r="Z54" s="95">
        <v>70</v>
      </c>
      <c r="AA54" s="126">
        <f t="shared" si="17"/>
        <v>0.7</v>
      </c>
    </row>
    <row r="55" ht="20" customHeight="1" spans="1:27">
      <c r="A55" s="121" t="s">
        <v>132</v>
      </c>
      <c r="B55" s="133" t="s">
        <v>133</v>
      </c>
      <c r="C55" s="115" t="s">
        <v>35</v>
      </c>
      <c r="D55" s="115" t="s">
        <v>36</v>
      </c>
      <c r="E55" s="115">
        <v>70</v>
      </c>
      <c r="F55" s="115">
        <v>6.02</v>
      </c>
      <c r="G55" s="115">
        <v>76.02</v>
      </c>
      <c r="H55" s="115">
        <f t="shared" si="1"/>
        <v>106.6</v>
      </c>
      <c r="I55" s="115">
        <f t="shared" si="2"/>
        <v>21.3939962476548</v>
      </c>
      <c r="J55" s="115" t="s">
        <v>37</v>
      </c>
      <c r="K55" s="115" t="s">
        <v>37</v>
      </c>
      <c r="L55" s="115" t="s">
        <v>37</v>
      </c>
      <c r="M55" s="115">
        <v>15</v>
      </c>
      <c r="N55" s="115">
        <v>15</v>
      </c>
      <c r="O55" s="115">
        <v>0</v>
      </c>
      <c r="P55" s="115">
        <f t="shared" si="3"/>
        <v>42.25</v>
      </c>
      <c r="Q55" s="115">
        <f t="shared" si="4"/>
        <v>15</v>
      </c>
      <c r="R55" s="115">
        <f t="shared" si="5"/>
        <v>15</v>
      </c>
      <c r="S55" s="115">
        <v>30</v>
      </c>
      <c r="T55" s="115">
        <v>0</v>
      </c>
      <c r="U55" s="115">
        <v>30</v>
      </c>
      <c r="V55" s="115">
        <f t="shared" si="7"/>
        <v>45</v>
      </c>
      <c r="W55" s="115">
        <f t="shared" si="8"/>
        <v>6.66666666666667</v>
      </c>
      <c r="X55" s="115">
        <f t="shared" si="9"/>
        <v>43.0606629143214</v>
      </c>
      <c r="Y55" s="95">
        <v>50</v>
      </c>
      <c r="Z55" s="95">
        <v>70</v>
      </c>
      <c r="AA55" s="126">
        <f t="shared" si="17"/>
        <v>0.714285714285714</v>
      </c>
    </row>
    <row r="56" ht="20" customHeight="1" spans="1:27">
      <c r="A56" s="121" t="s">
        <v>134</v>
      </c>
      <c r="B56" s="133" t="s">
        <v>135</v>
      </c>
      <c r="C56" s="115" t="s">
        <v>35</v>
      </c>
      <c r="D56" s="115" t="s">
        <v>36</v>
      </c>
      <c r="E56" s="115">
        <v>70</v>
      </c>
      <c r="F56" s="115">
        <v>3</v>
      </c>
      <c r="G56" s="115">
        <v>73</v>
      </c>
      <c r="H56" s="115">
        <f t="shared" si="1"/>
        <v>106.6</v>
      </c>
      <c r="I56" s="115">
        <f t="shared" si="2"/>
        <v>20.5440900562852</v>
      </c>
      <c r="J56" s="115" t="s">
        <v>37</v>
      </c>
      <c r="K56" s="115" t="s">
        <v>37</v>
      </c>
      <c r="L56" s="115" t="s">
        <v>37</v>
      </c>
      <c r="M56" s="115">
        <v>15</v>
      </c>
      <c r="N56" s="115">
        <v>15</v>
      </c>
      <c r="O56" s="115">
        <v>0.75</v>
      </c>
      <c r="P56" s="115">
        <f t="shared" si="3"/>
        <v>42.25</v>
      </c>
      <c r="Q56" s="115">
        <f t="shared" si="4"/>
        <v>15.7988165680473</v>
      </c>
      <c r="R56" s="115">
        <f t="shared" si="5"/>
        <v>15.7988165680473</v>
      </c>
      <c r="S56" s="115">
        <v>30</v>
      </c>
      <c r="T56" s="115">
        <v>0</v>
      </c>
      <c r="U56" s="115">
        <v>30</v>
      </c>
      <c r="V56" s="115">
        <f t="shared" si="7"/>
        <v>45</v>
      </c>
      <c r="W56" s="115">
        <f t="shared" si="8"/>
        <v>6.66666666666667</v>
      </c>
      <c r="X56" s="115">
        <f t="shared" si="9"/>
        <v>43.0095732909992</v>
      </c>
      <c r="Y56" s="95">
        <v>51</v>
      </c>
      <c r="Z56" s="95">
        <v>70</v>
      </c>
      <c r="AA56" s="126">
        <f t="shared" si="17"/>
        <v>0.728571428571429</v>
      </c>
    </row>
    <row r="57" ht="20" customHeight="1" spans="1:27">
      <c r="A57" s="119" t="s">
        <v>136</v>
      </c>
      <c r="B57" s="118" t="s">
        <v>137</v>
      </c>
      <c r="C57" s="115" t="s">
        <v>35</v>
      </c>
      <c r="D57" s="115" t="s">
        <v>36</v>
      </c>
      <c r="E57" s="115">
        <v>70</v>
      </c>
      <c r="F57" s="115">
        <f>1+4</f>
        <v>5</v>
      </c>
      <c r="G57" s="115">
        <f t="shared" ref="G57:G61" si="20">E57+F57</f>
        <v>75</v>
      </c>
      <c r="H57" s="115">
        <f t="shared" si="1"/>
        <v>106.6</v>
      </c>
      <c r="I57" s="115">
        <f t="shared" si="2"/>
        <v>21.1069418386492</v>
      </c>
      <c r="J57" s="115" t="s">
        <v>37</v>
      </c>
      <c r="K57" s="115" t="s">
        <v>37</v>
      </c>
      <c r="L57" s="115" t="s">
        <v>37</v>
      </c>
      <c r="M57" s="115">
        <v>15</v>
      </c>
      <c r="N57" s="115">
        <v>15</v>
      </c>
      <c r="O57" s="115">
        <v>0</v>
      </c>
      <c r="P57" s="115">
        <f t="shared" si="3"/>
        <v>42.25</v>
      </c>
      <c r="Q57" s="115">
        <f t="shared" si="4"/>
        <v>15</v>
      </c>
      <c r="R57" s="115">
        <f t="shared" si="5"/>
        <v>15</v>
      </c>
      <c r="S57" s="115">
        <v>30</v>
      </c>
      <c r="T57" s="115">
        <v>0</v>
      </c>
      <c r="U57" s="115">
        <f t="shared" ref="U57:U61" si="21">S57+T57</f>
        <v>30</v>
      </c>
      <c r="V57" s="115">
        <f t="shared" si="7"/>
        <v>45</v>
      </c>
      <c r="W57" s="115">
        <f t="shared" si="8"/>
        <v>6.66666666666667</v>
      </c>
      <c r="X57" s="115">
        <f t="shared" si="9"/>
        <v>42.7736085053158</v>
      </c>
      <c r="Y57" s="95">
        <v>52</v>
      </c>
      <c r="Z57" s="95">
        <v>70</v>
      </c>
      <c r="AA57" s="126">
        <f t="shared" si="17"/>
        <v>0.742857142857143</v>
      </c>
    </row>
    <row r="58" ht="20" customHeight="1" spans="1:27">
      <c r="A58" s="119" t="s">
        <v>138</v>
      </c>
      <c r="B58" s="118" t="s">
        <v>139</v>
      </c>
      <c r="C58" s="115" t="s">
        <v>35</v>
      </c>
      <c r="D58" s="115" t="s">
        <v>36</v>
      </c>
      <c r="E58" s="115">
        <v>70</v>
      </c>
      <c r="F58" s="115">
        <f>0.6+4</f>
        <v>4.6</v>
      </c>
      <c r="G58" s="115">
        <f t="shared" si="20"/>
        <v>74.6</v>
      </c>
      <c r="H58" s="115">
        <f t="shared" si="1"/>
        <v>106.6</v>
      </c>
      <c r="I58" s="115">
        <f t="shared" si="2"/>
        <v>20.9943714821764</v>
      </c>
      <c r="J58" s="115" t="s">
        <v>37</v>
      </c>
      <c r="K58" s="115" t="s">
        <v>37</v>
      </c>
      <c r="L58" s="115" t="s">
        <v>37</v>
      </c>
      <c r="M58" s="115">
        <v>15</v>
      </c>
      <c r="N58" s="115">
        <v>15</v>
      </c>
      <c r="O58" s="115">
        <v>0</v>
      </c>
      <c r="P58" s="115">
        <f t="shared" si="3"/>
        <v>42.25</v>
      </c>
      <c r="Q58" s="115">
        <f t="shared" si="4"/>
        <v>15</v>
      </c>
      <c r="R58" s="115">
        <f t="shared" si="5"/>
        <v>15</v>
      </c>
      <c r="S58" s="115">
        <v>30</v>
      </c>
      <c r="T58" s="115">
        <v>0</v>
      </c>
      <c r="U58" s="115">
        <f t="shared" si="21"/>
        <v>30</v>
      </c>
      <c r="V58" s="115">
        <f t="shared" si="7"/>
        <v>45</v>
      </c>
      <c r="W58" s="115">
        <f t="shared" si="8"/>
        <v>6.66666666666667</v>
      </c>
      <c r="X58" s="115">
        <f t="shared" si="9"/>
        <v>42.661038148843</v>
      </c>
      <c r="Y58" s="95">
        <v>53</v>
      </c>
      <c r="Z58" s="95">
        <v>70</v>
      </c>
      <c r="AA58" s="126">
        <f t="shared" si="17"/>
        <v>0.757142857142857</v>
      </c>
    </row>
    <row r="59" ht="20" customHeight="1" spans="1:27">
      <c r="A59" s="119" t="s">
        <v>140</v>
      </c>
      <c r="B59" s="133" t="s">
        <v>141</v>
      </c>
      <c r="C59" s="115" t="s">
        <v>35</v>
      </c>
      <c r="D59" s="115" t="s">
        <v>36</v>
      </c>
      <c r="E59" s="115">
        <v>70</v>
      </c>
      <c r="F59" s="115">
        <v>4.2</v>
      </c>
      <c r="G59" s="115">
        <v>74.2</v>
      </c>
      <c r="H59" s="115">
        <f t="shared" si="1"/>
        <v>106.6</v>
      </c>
      <c r="I59" s="115">
        <f t="shared" si="2"/>
        <v>20.8818011257036</v>
      </c>
      <c r="J59" s="115" t="s">
        <v>37</v>
      </c>
      <c r="K59" s="115" t="s">
        <v>37</v>
      </c>
      <c r="L59" s="115" t="s">
        <v>37</v>
      </c>
      <c r="M59" s="115">
        <v>15</v>
      </c>
      <c r="N59" s="115">
        <v>15</v>
      </c>
      <c r="O59" s="115">
        <v>0</v>
      </c>
      <c r="P59" s="115">
        <f t="shared" si="3"/>
        <v>42.25</v>
      </c>
      <c r="Q59" s="115">
        <f t="shared" si="4"/>
        <v>15</v>
      </c>
      <c r="R59" s="115">
        <f t="shared" si="5"/>
        <v>15</v>
      </c>
      <c r="S59" s="115">
        <v>30</v>
      </c>
      <c r="T59" s="115">
        <v>0</v>
      </c>
      <c r="U59" s="115">
        <v>30</v>
      </c>
      <c r="V59" s="115">
        <f t="shared" si="7"/>
        <v>45</v>
      </c>
      <c r="W59" s="115">
        <f t="shared" si="8"/>
        <v>6.66666666666667</v>
      </c>
      <c r="X59" s="115">
        <f t="shared" si="9"/>
        <v>42.5484677923702</v>
      </c>
      <c r="Y59" s="95">
        <v>54</v>
      </c>
      <c r="Z59" s="95">
        <v>70</v>
      </c>
      <c r="AA59" s="126">
        <f t="shared" si="17"/>
        <v>0.771428571428571</v>
      </c>
    </row>
    <row r="60" ht="20" customHeight="1" spans="1:27">
      <c r="A60" s="119" t="s">
        <v>142</v>
      </c>
      <c r="B60" s="133" t="s">
        <v>143</v>
      </c>
      <c r="C60" s="95" t="s">
        <v>35</v>
      </c>
      <c r="D60" s="95" t="s">
        <v>36</v>
      </c>
      <c r="E60" s="95">
        <v>70</v>
      </c>
      <c r="F60" s="95">
        <v>4</v>
      </c>
      <c r="G60" s="95">
        <f t="shared" si="20"/>
        <v>74</v>
      </c>
      <c r="H60" s="115">
        <f t="shared" si="1"/>
        <v>106.6</v>
      </c>
      <c r="I60" s="115">
        <f t="shared" si="2"/>
        <v>20.8255159474672</v>
      </c>
      <c r="J60" s="95" t="s">
        <v>37</v>
      </c>
      <c r="K60" s="95" t="s">
        <v>37</v>
      </c>
      <c r="L60" s="95" t="s">
        <v>37</v>
      </c>
      <c r="M60" s="95">
        <v>15</v>
      </c>
      <c r="N60" s="95">
        <v>15</v>
      </c>
      <c r="O60" s="95">
        <v>0</v>
      </c>
      <c r="P60" s="115">
        <f t="shared" si="3"/>
        <v>42.25</v>
      </c>
      <c r="Q60" s="115">
        <f t="shared" si="4"/>
        <v>15</v>
      </c>
      <c r="R60" s="115">
        <f t="shared" si="5"/>
        <v>15</v>
      </c>
      <c r="S60" s="95">
        <v>30</v>
      </c>
      <c r="T60" s="95">
        <v>0</v>
      </c>
      <c r="U60" s="95">
        <f t="shared" si="21"/>
        <v>30</v>
      </c>
      <c r="V60" s="115">
        <f t="shared" si="7"/>
        <v>45</v>
      </c>
      <c r="W60" s="115">
        <f t="shared" si="8"/>
        <v>6.66666666666667</v>
      </c>
      <c r="X60" s="115">
        <f t="shared" si="9"/>
        <v>42.4921826141338</v>
      </c>
      <c r="Y60" s="95">
        <v>55</v>
      </c>
      <c r="Z60" s="95">
        <v>70</v>
      </c>
      <c r="AA60" s="126">
        <f t="shared" si="17"/>
        <v>0.785714285714286</v>
      </c>
    </row>
    <row r="61" ht="20" customHeight="1" spans="1:27">
      <c r="A61" s="119" t="s">
        <v>144</v>
      </c>
      <c r="B61" s="133" t="s">
        <v>145</v>
      </c>
      <c r="C61" s="95" t="s">
        <v>35</v>
      </c>
      <c r="D61" s="95" t="s">
        <v>36</v>
      </c>
      <c r="E61" s="95">
        <v>70</v>
      </c>
      <c r="F61" s="95">
        <v>3</v>
      </c>
      <c r="G61" s="95">
        <f t="shared" si="20"/>
        <v>73</v>
      </c>
      <c r="H61" s="115">
        <f t="shared" si="1"/>
        <v>106.6</v>
      </c>
      <c r="I61" s="115">
        <f t="shared" si="2"/>
        <v>20.5440900562852</v>
      </c>
      <c r="J61" s="115" t="s">
        <v>37</v>
      </c>
      <c r="K61" s="115" t="s">
        <v>37</v>
      </c>
      <c r="L61" s="115" t="s">
        <v>37</v>
      </c>
      <c r="M61" s="95">
        <v>15</v>
      </c>
      <c r="N61" s="95">
        <v>15</v>
      </c>
      <c r="O61" s="95">
        <v>0</v>
      </c>
      <c r="P61" s="115">
        <f t="shared" si="3"/>
        <v>42.25</v>
      </c>
      <c r="Q61" s="115">
        <f t="shared" si="4"/>
        <v>15</v>
      </c>
      <c r="R61" s="115">
        <f t="shared" si="5"/>
        <v>15</v>
      </c>
      <c r="S61" s="95">
        <v>30</v>
      </c>
      <c r="T61" s="95">
        <v>0</v>
      </c>
      <c r="U61" s="95">
        <f t="shared" si="21"/>
        <v>30</v>
      </c>
      <c r="V61" s="115">
        <f t="shared" si="7"/>
        <v>45</v>
      </c>
      <c r="W61" s="115">
        <f t="shared" si="8"/>
        <v>6.66666666666667</v>
      </c>
      <c r="X61" s="115">
        <f t="shared" si="9"/>
        <v>42.2107567229518</v>
      </c>
      <c r="Y61" s="95">
        <v>56</v>
      </c>
      <c r="Z61" s="95">
        <v>70</v>
      </c>
      <c r="AA61" s="126">
        <f t="shared" si="17"/>
        <v>0.8</v>
      </c>
    </row>
    <row r="62" ht="20" customHeight="1" spans="1:27">
      <c r="A62" s="119" t="s">
        <v>146</v>
      </c>
      <c r="B62" s="133" t="s">
        <v>147</v>
      </c>
      <c r="C62" s="115" t="s">
        <v>35</v>
      </c>
      <c r="D62" s="115" t="s">
        <v>36</v>
      </c>
      <c r="E62" s="115">
        <v>70</v>
      </c>
      <c r="F62" s="115">
        <v>2.6</v>
      </c>
      <c r="G62" s="115">
        <v>72.6</v>
      </c>
      <c r="H62" s="115">
        <f t="shared" si="1"/>
        <v>106.6</v>
      </c>
      <c r="I62" s="115">
        <f t="shared" si="2"/>
        <v>20.4315196998124</v>
      </c>
      <c r="J62" s="115" t="s">
        <v>37</v>
      </c>
      <c r="K62" s="115" t="s">
        <v>37</v>
      </c>
      <c r="L62" s="115" t="s">
        <v>37</v>
      </c>
      <c r="M62" s="115">
        <v>15</v>
      </c>
      <c r="N62" s="115">
        <v>15</v>
      </c>
      <c r="O62" s="115">
        <v>0</v>
      </c>
      <c r="P62" s="115">
        <f t="shared" si="3"/>
        <v>42.25</v>
      </c>
      <c r="Q62" s="115">
        <f t="shared" si="4"/>
        <v>15</v>
      </c>
      <c r="R62" s="115">
        <f t="shared" si="5"/>
        <v>15</v>
      </c>
      <c r="S62" s="115">
        <v>30</v>
      </c>
      <c r="T62" s="115">
        <v>0</v>
      </c>
      <c r="U62" s="115">
        <v>30</v>
      </c>
      <c r="V62" s="115">
        <f t="shared" si="7"/>
        <v>45</v>
      </c>
      <c r="W62" s="115">
        <f t="shared" si="8"/>
        <v>6.66666666666667</v>
      </c>
      <c r="X62" s="115">
        <f t="shared" si="9"/>
        <v>42.098186366479</v>
      </c>
      <c r="Y62" s="95">
        <v>57</v>
      </c>
      <c r="Z62" s="95">
        <v>70</v>
      </c>
      <c r="AA62" s="126">
        <f t="shared" si="17"/>
        <v>0.814285714285714</v>
      </c>
    </row>
    <row r="63" ht="20" customHeight="1" spans="1:27">
      <c r="A63" s="119" t="s">
        <v>148</v>
      </c>
      <c r="B63" s="133" t="s">
        <v>149</v>
      </c>
      <c r="C63" s="95" t="s">
        <v>35</v>
      </c>
      <c r="D63" s="95" t="s">
        <v>36</v>
      </c>
      <c r="E63" s="95">
        <v>70</v>
      </c>
      <c r="F63" s="95">
        <v>2.4</v>
      </c>
      <c r="G63" s="95">
        <f>E63+F63</f>
        <v>72.4</v>
      </c>
      <c r="H63" s="115">
        <f t="shared" si="1"/>
        <v>106.6</v>
      </c>
      <c r="I63" s="115">
        <f t="shared" si="2"/>
        <v>20.375234521576</v>
      </c>
      <c r="J63" s="95" t="s">
        <v>37</v>
      </c>
      <c r="K63" s="95" t="s">
        <v>37</v>
      </c>
      <c r="L63" s="95" t="s">
        <v>37</v>
      </c>
      <c r="M63" s="95">
        <v>15</v>
      </c>
      <c r="N63" s="95">
        <v>15</v>
      </c>
      <c r="O63" s="95">
        <v>0</v>
      </c>
      <c r="P63" s="115">
        <f t="shared" si="3"/>
        <v>42.25</v>
      </c>
      <c r="Q63" s="115">
        <f t="shared" si="4"/>
        <v>15</v>
      </c>
      <c r="R63" s="115">
        <f t="shared" si="5"/>
        <v>15</v>
      </c>
      <c r="S63" s="95">
        <v>30</v>
      </c>
      <c r="T63" s="95">
        <v>0</v>
      </c>
      <c r="U63" s="95">
        <f>S63+T63</f>
        <v>30</v>
      </c>
      <c r="V63" s="115">
        <f t="shared" si="7"/>
        <v>45</v>
      </c>
      <c r="W63" s="115">
        <f t="shared" si="8"/>
        <v>6.66666666666667</v>
      </c>
      <c r="X63" s="115">
        <f t="shared" si="9"/>
        <v>42.0419011882427</v>
      </c>
      <c r="Y63" s="95">
        <v>58</v>
      </c>
      <c r="Z63" s="95">
        <v>70</v>
      </c>
      <c r="AA63" s="126">
        <f t="shared" si="17"/>
        <v>0.828571428571429</v>
      </c>
    </row>
    <row r="64" customFormat="1" ht="20" customHeight="1" spans="1:27">
      <c r="A64" s="119" t="s">
        <v>150</v>
      </c>
      <c r="B64" s="133" t="s">
        <v>151</v>
      </c>
      <c r="C64" s="95" t="s">
        <v>35</v>
      </c>
      <c r="D64" s="95" t="s">
        <v>36</v>
      </c>
      <c r="E64" s="95">
        <v>70</v>
      </c>
      <c r="F64" s="95">
        <v>2.2</v>
      </c>
      <c r="G64" s="95">
        <f>E64+F64</f>
        <v>72.2</v>
      </c>
      <c r="H64" s="115">
        <v>106.6</v>
      </c>
      <c r="I64" s="115">
        <f t="shared" si="2"/>
        <v>20.3189493433396</v>
      </c>
      <c r="J64" s="95" t="s">
        <v>37</v>
      </c>
      <c r="K64" s="95" t="s">
        <v>37</v>
      </c>
      <c r="L64" s="95" t="s">
        <v>37</v>
      </c>
      <c r="M64" s="95">
        <v>15</v>
      </c>
      <c r="N64" s="95">
        <v>15</v>
      </c>
      <c r="O64" s="95">
        <v>0</v>
      </c>
      <c r="P64" s="115">
        <v>42.25</v>
      </c>
      <c r="Q64" s="115">
        <f t="shared" si="4"/>
        <v>15</v>
      </c>
      <c r="R64" s="115">
        <f t="shared" si="5"/>
        <v>15</v>
      </c>
      <c r="S64" s="95">
        <v>30</v>
      </c>
      <c r="T64" s="95">
        <v>0</v>
      </c>
      <c r="U64" s="95">
        <v>30</v>
      </c>
      <c r="V64" s="115">
        <v>45</v>
      </c>
      <c r="W64" s="115">
        <f t="shared" si="8"/>
        <v>6.66666666666667</v>
      </c>
      <c r="X64" s="115">
        <f t="shared" si="9"/>
        <v>41.9856160100063</v>
      </c>
      <c r="Y64" s="95">
        <v>59</v>
      </c>
      <c r="Z64" s="95">
        <v>70</v>
      </c>
      <c r="AA64" s="126">
        <f t="shared" si="17"/>
        <v>0.842857142857143</v>
      </c>
    </row>
    <row r="65" ht="20" customHeight="1" spans="1:27">
      <c r="A65" s="119" t="s">
        <v>152</v>
      </c>
      <c r="B65" s="133" t="s">
        <v>153</v>
      </c>
      <c r="C65" s="95" t="s">
        <v>35</v>
      </c>
      <c r="D65" s="95" t="s">
        <v>36</v>
      </c>
      <c r="E65" s="95">
        <v>70</v>
      </c>
      <c r="F65" s="95">
        <v>1</v>
      </c>
      <c r="G65" s="95">
        <f>E65+F65</f>
        <v>71</v>
      </c>
      <c r="H65" s="115">
        <f t="shared" ref="H65:H75" si="22">MAX(G$6:G$74)</f>
        <v>106.6</v>
      </c>
      <c r="I65" s="115">
        <f t="shared" si="2"/>
        <v>19.9812382739212</v>
      </c>
      <c r="J65" s="95" t="s">
        <v>37</v>
      </c>
      <c r="K65" s="95" t="s">
        <v>37</v>
      </c>
      <c r="L65" s="95" t="s">
        <v>37</v>
      </c>
      <c r="M65" s="95">
        <v>15</v>
      </c>
      <c r="N65" s="95">
        <v>15</v>
      </c>
      <c r="O65" s="95">
        <v>0</v>
      </c>
      <c r="P65" s="115">
        <f t="shared" ref="P65:P75" si="23">MAX(O$6:O$74)</f>
        <v>42.25</v>
      </c>
      <c r="Q65" s="115">
        <f t="shared" si="4"/>
        <v>15</v>
      </c>
      <c r="R65" s="115">
        <f t="shared" si="5"/>
        <v>15</v>
      </c>
      <c r="S65" s="95">
        <v>30</v>
      </c>
      <c r="T65" s="95">
        <v>0</v>
      </c>
      <c r="U65" s="95">
        <f>S65+T65</f>
        <v>30</v>
      </c>
      <c r="V65" s="115">
        <f t="shared" ref="V65:V75" si="24">MAX(U$6:U$74)</f>
        <v>45</v>
      </c>
      <c r="W65" s="115">
        <f t="shared" si="8"/>
        <v>6.66666666666667</v>
      </c>
      <c r="X65" s="115">
        <f t="shared" si="9"/>
        <v>41.6479049405879</v>
      </c>
      <c r="Y65" s="95">
        <v>60</v>
      </c>
      <c r="Z65" s="95">
        <v>70</v>
      </c>
      <c r="AA65" s="126">
        <f t="shared" si="17"/>
        <v>0.857142857142857</v>
      </c>
    </row>
    <row r="66" ht="20" customHeight="1" spans="1:27">
      <c r="A66" s="119" t="s">
        <v>154</v>
      </c>
      <c r="B66" s="118" t="s">
        <v>155</v>
      </c>
      <c r="C66" s="115" t="s">
        <v>35</v>
      </c>
      <c r="D66" s="115" t="s">
        <v>36</v>
      </c>
      <c r="E66" s="115">
        <v>70</v>
      </c>
      <c r="F66" s="115">
        <v>0.2</v>
      </c>
      <c r="G66" s="115">
        <f>E66+F66</f>
        <v>70.2</v>
      </c>
      <c r="H66" s="115">
        <f t="shared" si="22"/>
        <v>106.6</v>
      </c>
      <c r="I66" s="115">
        <f t="shared" si="2"/>
        <v>19.7560975609756</v>
      </c>
      <c r="J66" s="115" t="s">
        <v>37</v>
      </c>
      <c r="K66" s="115" t="s">
        <v>37</v>
      </c>
      <c r="L66" s="115" t="s">
        <v>37</v>
      </c>
      <c r="M66" s="115">
        <v>15</v>
      </c>
      <c r="N66" s="115">
        <v>15</v>
      </c>
      <c r="O66" s="115">
        <v>0</v>
      </c>
      <c r="P66" s="115">
        <f t="shared" si="23"/>
        <v>42.25</v>
      </c>
      <c r="Q66" s="115">
        <f t="shared" si="4"/>
        <v>15</v>
      </c>
      <c r="R66" s="115">
        <f t="shared" si="5"/>
        <v>15</v>
      </c>
      <c r="S66" s="115">
        <v>30</v>
      </c>
      <c r="T66" s="115">
        <v>0</v>
      </c>
      <c r="U66" s="115">
        <f>S66+T66</f>
        <v>30</v>
      </c>
      <c r="V66" s="115">
        <f t="shared" si="24"/>
        <v>45</v>
      </c>
      <c r="W66" s="115">
        <f t="shared" si="8"/>
        <v>6.66666666666667</v>
      </c>
      <c r="X66" s="115">
        <f t="shared" si="9"/>
        <v>41.4227642276423</v>
      </c>
      <c r="Y66" s="95">
        <v>61</v>
      </c>
      <c r="Z66" s="95">
        <v>70</v>
      </c>
      <c r="AA66" s="126">
        <f t="shared" si="17"/>
        <v>0.871428571428571</v>
      </c>
    </row>
    <row r="67" ht="20" customHeight="1" spans="1:27">
      <c r="A67" s="119" t="s">
        <v>156</v>
      </c>
      <c r="B67" s="133" t="s">
        <v>157</v>
      </c>
      <c r="C67" s="95" t="s">
        <v>35</v>
      </c>
      <c r="D67" s="95" t="s">
        <v>36</v>
      </c>
      <c r="E67" s="95">
        <v>70</v>
      </c>
      <c r="F67" s="95">
        <v>0</v>
      </c>
      <c r="G67" s="95">
        <f>E67+F67</f>
        <v>70</v>
      </c>
      <c r="H67" s="115">
        <f t="shared" si="22"/>
        <v>106.6</v>
      </c>
      <c r="I67" s="115">
        <f t="shared" si="2"/>
        <v>19.6998123827392</v>
      </c>
      <c r="J67" s="95" t="s">
        <v>37</v>
      </c>
      <c r="K67" s="95" t="s">
        <v>37</v>
      </c>
      <c r="L67" s="95" t="s">
        <v>37</v>
      </c>
      <c r="M67" s="95">
        <v>15</v>
      </c>
      <c r="N67" s="95">
        <v>15</v>
      </c>
      <c r="O67" s="95">
        <v>0</v>
      </c>
      <c r="P67" s="115">
        <f t="shared" si="23"/>
        <v>42.25</v>
      </c>
      <c r="Q67" s="115">
        <f t="shared" si="4"/>
        <v>15</v>
      </c>
      <c r="R67" s="115">
        <f t="shared" si="5"/>
        <v>15</v>
      </c>
      <c r="S67" s="95">
        <v>30</v>
      </c>
      <c r="T67" s="95">
        <v>0</v>
      </c>
      <c r="U67" s="95">
        <f>S67+T67</f>
        <v>30</v>
      </c>
      <c r="V67" s="115">
        <f t="shared" si="24"/>
        <v>45</v>
      </c>
      <c r="W67" s="115">
        <f t="shared" si="8"/>
        <v>6.66666666666667</v>
      </c>
      <c r="X67" s="115">
        <f t="shared" si="9"/>
        <v>41.3664790494059</v>
      </c>
      <c r="Y67" s="95">
        <v>62</v>
      </c>
      <c r="Z67" s="95">
        <v>70</v>
      </c>
      <c r="AA67" s="126">
        <f t="shared" si="17"/>
        <v>0.885714285714286</v>
      </c>
    </row>
    <row r="68" ht="20" customHeight="1" spans="1:27">
      <c r="A68" s="114" t="s">
        <v>158</v>
      </c>
      <c r="B68" s="133" t="s">
        <v>159</v>
      </c>
      <c r="C68" s="115" t="s">
        <v>35</v>
      </c>
      <c r="D68" s="115" t="s">
        <v>36</v>
      </c>
      <c r="E68" s="115">
        <v>70</v>
      </c>
      <c r="F68" s="115">
        <v>0</v>
      </c>
      <c r="G68" s="115">
        <v>70</v>
      </c>
      <c r="H68" s="115">
        <f t="shared" si="22"/>
        <v>106.6</v>
      </c>
      <c r="I68" s="115">
        <f t="shared" si="2"/>
        <v>19.6998123827392</v>
      </c>
      <c r="J68" s="115" t="s">
        <v>37</v>
      </c>
      <c r="K68" s="115" t="s">
        <v>37</v>
      </c>
      <c r="L68" s="115" t="s">
        <v>37</v>
      </c>
      <c r="M68" s="115">
        <v>15</v>
      </c>
      <c r="N68" s="115">
        <v>15</v>
      </c>
      <c r="O68" s="115">
        <v>0</v>
      </c>
      <c r="P68" s="115">
        <f t="shared" si="23"/>
        <v>42.25</v>
      </c>
      <c r="Q68" s="115">
        <f t="shared" si="4"/>
        <v>15</v>
      </c>
      <c r="R68" s="115">
        <f t="shared" si="5"/>
        <v>15</v>
      </c>
      <c r="S68" s="115">
        <v>30</v>
      </c>
      <c r="T68" s="115">
        <v>0</v>
      </c>
      <c r="U68" s="115">
        <v>30</v>
      </c>
      <c r="V68" s="115">
        <f t="shared" si="24"/>
        <v>45</v>
      </c>
      <c r="W68" s="115">
        <f t="shared" si="8"/>
        <v>6.66666666666667</v>
      </c>
      <c r="X68" s="115">
        <f t="shared" si="9"/>
        <v>41.3664790494059</v>
      </c>
      <c r="Y68" s="95">
        <v>63</v>
      </c>
      <c r="Z68" s="95">
        <v>70</v>
      </c>
      <c r="AA68" s="126">
        <f t="shared" si="17"/>
        <v>0.9</v>
      </c>
    </row>
    <row r="69" ht="20" customHeight="1" spans="1:27">
      <c r="A69" s="114" t="s">
        <v>160</v>
      </c>
      <c r="B69" s="133" t="s">
        <v>161</v>
      </c>
      <c r="C69" s="115" t="s">
        <v>35</v>
      </c>
      <c r="D69" s="115" t="s">
        <v>36</v>
      </c>
      <c r="E69" s="115">
        <v>70</v>
      </c>
      <c r="F69" s="115">
        <v>-0.8</v>
      </c>
      <c r="G69" s="115">
        <f t="shared" ref="G69:G71" si="25">E69+F69</f>
        <v>69.2</v>
      </c>
      <c r="H69" s="115">
        <f t="shared" si="22"/>
        <v>106.6</v>
      </c>
      <c r="I69" s="115">
        <f t="shared" si="2"/>
        <v>19.4746716697936</v>
      </c>
      <c r="J69" s="115" t="s">
        <v>37</v>
      </c>
      <c r="K69" s="115" t="s">
        <v>37</v>
      </c>
      <c r="L69" s="115" t="s">
        <v>37</v>
      </c>
      <c r="M69" s="115">
        <v>15</v>
      </c>
      <c r="N69" s="115">
        <v>15</v>
      </c>
      <c r="O69" s="115">
        <v>0</v>
      </c>
      <c r="P69" s="115">
        <f t="shared" si="23"/>
        <v>42.25</v>
      </c>
      <c r="Q69" s="115">
        <f t="shared" si="4"/>
        <v>15</v>
      </c>
      <c r="R69" s="115">
        <f t="shared" si="5"/>
        <v>15</v>
      </c>
      <c r="S69" s="115">
        <v>30</v>
      </c>
      <c r="T69" s="115">
        <v>0</v>
      </c>
      <c r="U69" s="115">
        <f t="shared" ref="U69:U71" si="26">S69+T69</f>
        <v>30</v>
      </c>
      <c r="V69" s="115">
        <f t="shared" si="24"/>
        <v>45</v>
      </c>
      <c r="W69" s="115">
        <f t="shared" si="8"/>
        <v>6.66666666666667</v>
      </c>
      <c r="X69" s="115">
        <f t="shared" si="9"/>
        <v>41.1413383364603</v>
      </c>
      <c r="Y69" s="95">
        <v>64</v>
      </c>
      <c r="Z69" s="95">
        <v>70</v>
      </c>
      <c r="AA69" s="126">
        <f t="shared" si="17"/>
        <v>0.914285714285714</v>
      </c>
    </row>
    <row r="70" ht="20" customHeight="1" spans="1:27">
      <c r="A70" s="119" t="s">
        <v>162</v>
      </c>
      <c r="B70" s="133" t="s">
        <v>163</v>
      </c>
      <c r="C70" s="95" t="s">
        <v>35</v>
      </c>
      <c r="D70" s="95" t="s">
        <v>36</v>
      </c>
      <c r="E70" s="95">
        <v>70</v>
      </c>
      <c r="F70" s="95">
        <v>-1</v>
      </c>
      <c r="G70" s="95">
        <f t="shared" si="25"/>
        <v>69</v>
      </c>
      <c r="H70" s="115">
        <f t="shared" si="22"/>
        <v>106.6</v>
      </c>
      <c r="I70" s="115">
        <f t="shared" ref="I70:I75" si="27">(G70/106.6)*30</f>
        <v>19.4183864915572</v>
      </c>
      <c r="J70" s="115" t="s">
        <v>37</v>
      </c>
      <c r="K70" s="115" t="s">
        <v>37</v>
      </c>
      <c r="L70" s="115" t="s">
        <v>37</v>
      </c>
      <c r="M70" s="95">
        <v>15</v>
      </c>
      <c r="N70" s="95">
        <v>15</v>
      </c>
      <c r="O70" s="95">
        <v>0</v>
      </c>
      <c r="P70" s="115">
        <f t="shared" si="23"/>
        <v>42.25</v>
      </c>
      <c r="Q70" s="115">
        <f t="shared" ref="Q70:Q75" si="28">(O70/42.25)*45+(M70/N70)*15</f>
        <v>15</v>
      </c>
      <c r="R70" s="115">
        <f t="shared" ref="R70:R75" si="29">(O70/42.25)*45+(M70/N70)*15</f>
        <v>15</v>
      </c>
      <c r="S70" s="95">
        <v>30</v>
      </c>
      <c r="T70" s="95">
        <v>0</v>
      </c>
      <c r="U70" s="95">
        <f t="shared" si="26"/>
        <v>30</v>
      </c>
      <c r="V70" s="115">
        <f t="shared" si="24"/>
        <v>45</v>
      </c>
      <c r="W70" s="115">
        <f t="shared" ref="W70:W75" si="30">(U70/V70)*10</f>
        <v>6.66666666666667</v>
      </c>
      <c r="X70" s="115">
        <f t="shared" ref="X70:X75" si="31">I70+R70+W70</f>
        <v>41.0850531582239</v>
      </c>
      <c r="Y70" s="95">
        <v>65</v>
      </c>
      <c r="Z70" s="95">
        <v>70</v>
      </c>
      <c r="AA70" s="126">
        <f t="shared" si="17"/>
        <v>0.928571428571429</v>
      </c>
    </row>
    <row r="71" ht="20" customHeight="1" spans="1:27">
      <c r="A71" s="119" t="s">
        <v>164</v>
      </c>
      <c r="B71" s="133" t="s">
        <v>165</v>
      </c>
      <c r="C71" s="95" t="s">
        <v>35</v>
      </c>
      <c r="D71" s="95" t="s">
        <v>36</v>
      </c>
      <c r="E71" s="95">
        <v>70</v>
      </c>
      <c r="F71" s="95">
        <v>-1.8</v>
      </c>
      <c r="G71" s="95">
        <f t="shared" si="25"/>
        <v>68.2</v>
      </c>
      <c r="H71" s="115">
        <f t="shared" si="22"/>
        <v>106.6</v>
      </c>
      <c r="I71" s="115">
        <f t="shared" si="27"/>
        <v>19.1932457786116</v>
      </c>
      <c r="J71" s="95" t="s">
        <v>37</v>
      </c>
      <c r="K71" s="95" t="s">
        <v>37</v>
      </c>
      <c r="L71" s="95" t="s">
        <v>37</v>
      </c>
      <c r="M71" s="95">
        <v>15</v>
      </c>
      <c r="N71" s="95">
        <v>15</v>
      </c>
      <c r="O71" s="95">
        <v>0</v>
      </c>
      <c r="P71" s="115">
        <f t="shared" si="23"/>
        <v>42.25</v>
      </c>
      <c r="Q71" s="115">
        <f t="shared" si="28"/>
        <v>15</v>
      </c>
      <c r="R71" s="115">
        <f t="shared" si="29"/>
        <v>15</v>
      </c>
      <c r="S71" s="95">
        <v>30</v>
      </c>
      <c r="T71" s="95">
        <v>0</v>
      </c>
      <c r="U71" s="95">
        <f t="shared" si="26"/>
        <v>30</v>
      </c>
      <c r="V71" s="115">
        <f t="shared" si="24"/>
        <v>45</v>
      </c>
      <c r="W71" s="115">
        <f t="shared" si="30"/>
        <v>6.66666666666667</v>
      </c>
      <c r="X71" s="115">
        <f t="shared" si="31"/>
        <v>40.8599124452783</v>
      </c>
      <c r="Y71" s="95">
        <v>66</v>
      </c>
      <c r="Z71" s="95">
        <v>70</v>
      </c>
      <c r="AA71" s="126">
        <f t="shared" si="17"/>
        <v>0.942857142857143</v>
      </c>
    </row>
    <row r="72" ht="20" customHeight="1" spans="1:27">
      <c r="A72" s="127" t="s">
        <v>166</v>
      </c>
      <c r="B72" s="133" t="s">
        <v>167</v>
      </c>
      <c r="C72" s="115" t="s">
        <v>35</v>
      </c>
      <c r="D72" s="115" t="s">
        <v>36</v>
      </c>
      <c r="E72" s="115">
        <v>70</v>
      </c>
      <c r="F72" s="115">
        <v>-2</v>
      </c>
      <c r="G72" s="115">
        <v>68</v>
      </c>
      <c r="H72" s="115">
        <f t="shared" si="22"/>
        <v>106.6</v>
      </c>
      <c r="I72" s="115">
        <f t="shared" si="27"/>
        <v>19.1369606003752</v>
      </c>
      <c r="J72" s="115" t="s">
        <v>37</v>
      </c>
      <c r="K72" s="115" t="s">
        <v>37</v>
      </c>
      <c r="L72" s="115" t="s">
        <v>37</v>
      </c>
      <c r="M72" s="115">
        <v>15</v>
      </c>
      <c r="N72" s="115">
        <v>15</v>
      </c>
      <c r="O72" s="115">
        <v>0</v>
      </c>
      <c r="P72" s="115">
        <f t="shared" si="23"/>
        <v>42.25</v>
      </c>
      <c r="Q72" s="115">
        <f t="shared" si="28"/>
        <v>15</v>
      </c>
      <c r="R72" s="115">
        <f t="shared" si="29"/>
        <v>15</v>
      </c>
      <c r="S72" s="115">
        <v>30</v>
      </c>
      <c r="T72" s="115">
        <v>0</v>
      </c>
      <c r="U72" s="115">
        <v>30</v>
      </c>
      <c r="V72" s="115">
        <f t="shared" si="24"/>
        <v>45</v>
      </c>
      <c r="W72" s="115">
        <f t="shared" si="30"/>
        <v>6.66666666666667</v>
      </c>
      <c r="X72" s="115">
        <f t="shared" si="31"/>
        <v>40.8036272670419</v>
      </c>
      <c r="Y72" s="95">
        <v>67</v>
      </c>
      <c r="Z72" s="95">
        <v>70</v>
      </c>
      <c r="AA72" s="126">
        <f t="shared" si="17"/>
        <v>0.957142857142857</v>
      </c>
    </row>
    <row r="73" ht="20" customHeight="1" spans="1:27">
      <c r="A73" s="119" t="s">
        <v>168</v>
      </c>
      <c r="B73" s="133" t="s">
        <v>169</v>
      </c>
      <c r="C73" s="115" t="s">
        <v>35</v>
      </c>
      <c r="D73" s="115" t="s">
        <v>36</v>
      </c>
      <c r="E73" s="115">
        <v>70</v>
      </c>
      <c r="F73" s="115">
        <v>-7.8</v>
      </c>
      <c r="G73" s="115">
        <v>62.2</v>
      </c>
      <c r="H73" s="115">
        <f t="shared" si="22"/>
        <v>106.6</v>
      </c>
      <c r="I73" s="115">
        <f t="shared" si="27"/>
        <v>17.5046904315197</v>
      </c>
      <c r="J73" s="115" t="s">
        <v>37</v>
      </c>
      <c r="K73" s="115" t="s">
        <v>37</v>
      </c>
      <c r="L73" s="115" t="s">
        <v>37</v>
      </c>
      <c r="M73" s="115">
        <v>15</v>
      </c>
      <c r="N73" s="115">
        <v>15</v>
      </c>
      <c r="O73" s="115">
        <v>0</v>
      </c>
      <c r="P73" s="115">
        <f t="shared" si="23"/>
        <v>42.25</v>
      </c>
      <c r="Q73" s="115">
        <f t="shared" si="28"/>
        <v>15</v>
      </c>
      <c r="R73" s="115">
        <f t="shared" si="29"/>
        <v>15</v>
      </c>
      <c r="S73" s="115">
        <v>30</v>
      </c>
      <c r="T73" s="115">
        <v>0</v>
      </c>
      <c r="U73" s="115">
        <v>30</v>
      </c>
      <c r="V73" s="115">
        <f t="shared" si="24"/>
        <v>45</v>
      </c>
      <c r="W73" s="115">
        <f t="shared" si="30"/>
        <v>6.66666666666667</v>
      </c>
      <c r="X73" s="115">
        <f t="shared" si="31"/>
        <v>39.1713570981864</v>
      </c>
      <c r="Y73" s="95">
        <v>68</v>
      </c>
      <c r="Z73" s="95">
        <v>70</v>
      </c>
      <c r="AA73" s="126">
        <f t="shared" si="17"/>
        <v>0.971428571428571</v>
      </c>
    </row>
    <row r="74" ht="20" customHeight="1" spans="1:27">
      <c r="A74" s="119" t="s">
        <v>170</v>
      </c>
      <c r="B74" s="133" t="s">
        <v>171</v>
      </c>
      <c r="C74" s="115" t="s">
        <v>35</v>
      </c>
      <c r="D74" s="115" t="s">
        <v>36</v>
      </c>
      <c r="E74" s="115">
        <v>70</v>
      </c>
      <c r="F74" s="115">
        <v>-11.8</v>
      </c>
      <c r="G74" s="115">
        <v>58.2</v>
      </c>
      <c r="H74" s="115">
        <f t="shared" si="22"/>
        <v>106.6</v>
      </c>
      <c r="I74" s="115">
        <f t="shared" si="27"/>
        <v>16.3789868667917</v>
      </c>
      <c r="J74" s="115" t="s">
        <v>37</v>
      </c>
      <c r="K74" s="115" t="s">
        <v>37</v>
      </c>
      <c r="L74" s="115" t="s">
        <v>37</v>
      </c>
      <c r="M74" s="115">
        <v>15</v>
      </c>
      <c r="N74" s="115">
        <v>15</v>
      </c>
      <c r="O74" s="115">
        <v>0</v>
      </c>
      <c r="P74" s="115">
        <f t="shared" si="23"/>
        <v>42.25</v>
      </c>
      <c r="Q74" s="115">
        <f t="shared" si="28"/>
        <v>15</v>
      </c>
      <c r="R74" s="115">
        <f t="shared" si="29"/>
        <v>15</v>
      </c>
      <c r="S74" s="115">
        <v>30</v>
      </c>
      <c r="T74" s="115">
        <v>0</v>
      </c>
      <c r="U74" s="115">
        <v>30</v>
      </c>
      <c r="V74" s="115">
        <f t="shared" si="24"/>
        <v>45</v>
      </c>
      <c r="W74" s="115">
        <f t="shared" si="30"/>
        <v>6.66666666666667</v>
      </c>
      <c r="X74" s="115">
        <f t="shared" si="31"/>
        <v>38.0456535334584</v>
      </c>
      <c r="Y74" s="95">
        <v>69</v>
      </c>
      <c r="Z74" s="95">
        <v>70</v>
      </c>
      <c r="AA74" s="126">
        <f t="shared" si="17"/>
        <v>0.985714285714286</v>
      </c>
    </row>
    <row r="75" ht="20" customHeight="1" spans="1:27">
      <c r="A75" s="128" t="s">
        <v>172</v>
      </c>
      <c r="B75" s="133" t="s">
        <v>173</v>
      </c>
      <c r="C75" s="129" t="s">
        <v>35</v>
      </c>
      <c r="D75" s="129" t="s">
        <v>36</v>
      </c>
      <c r="E75" s="129">
        <v>70</v>
      </c>
      <c r="F75" s="129">
        <v>-2</v>
      </c>
      <c r="G75" s="129">
        <f>E75+F75</f>
        <v>68</v>
      </c>
      <c r="H75" s="115">
        <f t="shared" si="22"/>
        <v>106.6</v>
      </c>
      <c r="I75" s="129">
        <f t="shared" si="27"/>
        <v>19.1369606003752</v>
      </c>
      <c r="J75" s="129" t="s">
        <v>37</v>
      </c>
      <c r="K75" s="129" t="s">
        <v>37</v>
      </c>
      <c r="L75" s="129" t="s">
        <v>37</v>
      </c>
      <c r="M75" s="129">
        <v>12</v>
      </c>
      <c r="N75" s="129">
        <v>15</v>
      </c>
      <c r="O75" s="129">
        <v>0</v>
      </c>
      <c r="P75" s="115">
        <f t="shared" si="23"/>
        <v>42.25</v>
      </c>
      <c r="Q75" s="129">
        <f t="shared" si="28"/>
        <v>12</v>
      </c>
      <c r="R75" s="129">
        <f t="shared" si="29"/>
        <v>12</v>
      </c>
      <c r="S75" s="129">
        <v>30</v>
      </c>
      <c r="T75" s="129">
        <v>0</v>
      </c>
      <c r="U75" s="129">
        <f>S75+T75</f>
        <v>30</v>
      </c>
      <c r="V75" s="115">
        <f t="shared" si="24"/>
        <v>45</v>
      </c>
      <c r="W75" s="129">
        <f t="shared" si="30"/>
        <v>6.66666666666667</v>
      </c>
      <c r="X75" s="129">
        <f t="shared" si="31"/>
        <v>37.8036272670419</v>
      </c>
      <c r="Y75" s="95">
        <v>70</v>
      </c>
      <c r="Z75" s="95">
        <v>70</v>
      </c>
      <c r="AA75" s="126">
        <f t="shared" si="17"/>
        <v>1</v>
      </c>
    </row>
    <row r="76" ht="83" customHeight="1" spans="1:27">
      <c r="A76" s="130" t="s">
        <v>174</v>
      </c>
      <c r="B76" s="130"/>
      <c r="C76" s="130"/>
      <c r="D76" s="130"/>
      <c r="E76" s="130"/>
      <c r="F76" s="130"/>
      <c r="G76" s="130"/>
      <c r="H76" s="130"/>
      <c r="I76" s="130"/>
      <c r="J76" s="130"/>
      <c r="K76" s="130"/>
      <c r="L76" s="130"/>
      <c r="M76" s="130"/>
      <c r="N76" s="130"/>
      <c r="O76" s="130"/>
      <c r="P76" s="130"/>
      <c r="Q76" s="130"/>
      <c r="R76" s="130"/>
      <c r="S76" s="130"/>
      <c r="T76" s="130"/>
      <c r="U76" s="130"/>
      <c r="V76" s="130"/>
      <c r="W76" s="130"/>
      <c r="X76" s="130"/>
      <c r="Y76" s="130"/>
      <c r="Z76" s="130"/>
      <c r="AA76" s="130"/>
    </row>
  </sheetData>
  <sortState ref="A6:Z75">
    <sortCondition ref="X6:X75" descending="1"/>
  </sortState>
  <mergeCells count="15">
    <mergeCell ref="A1:AA1"/>
    <mergeCell ref="A2:AA2"/>
    <mergeCell ref="A3:AA3"/>
    <mergeCell ref="E4:I4"/>
    <mergeCell ref="J4:R4"/>
    <mergeCell ref="S4:W4"/>
    <mergeCell ref="A76:AA76"/>
    <mergeCell ref="A4:A5"/>
    <mergeCell ref="B4:B5"/>
    <mergeCell ref="C4:C5"/>
    <mergeCell ref="D4:D5"/>
    <mergeCell ref="X4:X5"/>
    <mergeCell ref="Y4:Y5"/>
    <mergeCell ref="Z4:Z5"/>
    <mergeCell ref="AA4:AA5"/>
  </mergeCells>
  <pageMargins left="0.75" right="0.75" top="1" bottom="1" header="0.5" footer="0.5"/>
  <pageSetup paperSize="9" scale="46" fitToHeight="0" orientation="landscape"/>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84"/>
  <sheetViews>
    <sheetView tabSelected="1" zoomScale="85" zoomScaleNormal="85" topLeftCell="N5" workbookViewId="0">
      <selection activeCell="T7" sqref="T7"/>
    </sheetView>
  </sheetViews>
  <sheetFormatPr defaultColWidth="9" defaultRowHeight="14.25"/>
  <cols>
    <col min="2" max="2" width="12.675" customWidth="1"/>
    <col min="3" max="8" width="9" customWidth="1"/>
    <col min="9" max="9" width="11.125" customWidth="1"/>
    <col min="10" max="16" width="9" customWidth="1"/>
    <col min="17" max="17" width="9.25" customWidth="1"/>
    <col min="18" max="18" width="10.125" customWidth="1"/>
    <col min="23" max="24" width="11.125"/>
    <col min="28" max="28" width="23.0333333333333" customWidth="1"/>
  </cols>
  <sheetData>
    <row r="1" ht="18.75" spans="1:27">
      <c r="A1" s="20" t="s">
        <v>175</v>
      </c>
      <c r="B1" s="21"/>
      <c r="C1" s="21"/>
      <c r="D1" s="21"/>
      <c r="E1" s="21"/>
      <c r="F1" s="21"/>
      <c r="G1" s="21"/>
      <c r="H1" s="21"/>
      <c r="I1" s="34"/>
      <c r="J1" s="21"/>
      <c r="K1" s="21"/>
      <c r="L1" s="21"/>
      <c r="M1" s="21"/>
      <c r="N1" s="21"/>
      <c r="O1" s="21"/>
      <c r="P1" s="21"/>
      <c r="Q1" s="34"/>
      <c r="R1" s="21"/>
      <c r="S1" s="21"/>
      <c r="T1" s="21"/>
      <c r="U1" s="21"/>
      <c r="V1" s="21"/>
      <c r="W1" s="34"/>
      <c r="X1" s="21"/>
      <c r="Y1" s="21"/>
      <c r="Z1" s="21"/>
      <c r="AA1" s="101"/>
    </row>
    <row r="2" spans="1:27">
      <c r="A2" s="22" t="s">
        <v>1</v>
      </c>
      <c r="B2" s="22"/>
      <c r="C2" s="22"/>
      <c r="D2" s="22"/>
      <c r="E2" s="22"/>
      <c r="F2" s="22"/>
      <c r="G2" s="22"/>
      <c r="H2" s="22"/>
      <c r="I2" s="35"/>
      <c r="J2" s="22"/>
      <c r="K2" s="22"/>
      <c r="L2" s="22"/>
      <c r="M2" s="22"/>
      <c r="N2" s="22"/>
      <c r="O2" s="22"/>
      <c r="P2" s="22"/>
      <c r="Q2" s="35"/>
      <c r="R2" s="22"/>
      <c r="S2" s="22"/>
      <c r="T2" s="22"/>
      <c r="U2" s="22"/>
      <c r="V2" s="22"/>
      <c r="W2" s="35"/>
      <c r="X2" s="22"/>
      <c r="Y2" s="22"/>
      <c r="Z2" s="22"/>
      <c r="AA2" s="102"/>
    </row>
    <row r="3" spans="1:27">
      <c r="A3" s="23" t="s">
        <v>2</v>
      </c>
      <c r="B3" s="23"/>
      <c r="C3" s="23"/>
      <c r="D3" s="23"/>
      <c r="E3" s="23"/>
      <c r="F3" s="23"/>
      <c r="G3" s="23"/>
      <c r="H3" s="23"/>
      <c r="I3" s="36"/>
      <c r="J3" s="23"/>
      <c r="K3" s="23"/>
      <c r="L3" s="23"/>
      <c r="M3" s="23"/>
      <c r="N3" s="23"/>
      <c r="O3" s="23"/>
      <c r="P3" s="23"/>
      <c r="Q3" s="36"/>
      <c r="R3" s="23"/>
      <c r="S3" s="23"/>
      <c r="T3" s="23"/>
      <c r="U3" s="23"/>
      <c r="V3" s="23"/>
      <c r="W3" s="36"/>
      <c r="X3" s="23"/>
      <c r="Y3" s="23"/>
      <c r="Z3" s="23"/>
      <c r="AA3" s="103"/>
    </row>
    <row r="4" spans="1:27">
      <c r="A4" s="24" t="s">
        <v>3</v>
      </c>
      <c r="B4" s="25" t="s">
        <v>4</v>
      </c>
      <c r="C4" s="25" t="s">
        <v>5</v>
      </c>
      <c r="D4" s="25" t="s">
        <v>6</v>
      </c>
      <c r="E4" s="26" t="s">
        <v>7</v>
      </c>
      <c r="F4" s="27"/>
      <c r="G4" s="27"/>
      <c r="H4" s="27"/>
      <c r="I4" s="37"/>
      <c r="J4" s="30" t="s">
        <v>8</v>
      </c>
      <c r="K4" s="30"/>
      <c r="L4" s="30"/>
      <c r="M4" s="30"/>
      <c r="N4" s="30"/>
      <c r="O4" s="30"/>
      <c r="P4" s="30"/>
      <c r="Q4" s="38"/>
      <c r="R4" s="30"/>
      <c r="S4" s="30" t="s">
        <v>9</v>
      </c>
      <c r="T4" s="30"/>
      <c r="U4" s="30"/>
      <c r="V4" s="30"/>
      <c r="W4" s="38"/>
      <c r="X4" s="25" t="s">
        <v>10</v>
      </c>
      <c r="Y4" s="25" t="s">
        <v>11</v>
      </c>
      <c r="Z4" s="25" t="s">
        <v>12</v>
      </c>
      <c r="AA4" s="67" t="s">
        <v>13</v>
      </c>
    </row>
    <row r="5" ht="48" spans="1:27">
      <c r="A5" s="28"/>
      <c r="B5" s="29"/>
      <c r="C5" s="29"/>
      <c r="D5" s="29"/>
      <c r="E5" s="30" t="s">
        <v>14</v>
      </c>
      <c r="F5" s="30" t="s">
        <v>15</v>
      </c>
      <c r="G5" s="30" t="s">
        <v>16</v>
      </c>
      <c r="H5" s="30" t="s">
        <v>17</v>
      </c>
      <c r="I5" s="56" t="s">
        <v>18</v>
      </c>
      <c r="J5" s="30" t="s">
        <v>19</v>
      </c>
      <c r="K5" s="30" t="s">
        <v>20</v>
      </c>
      <c r="L5" s="30" t="s">
        <v>21</v>
      </c>
      <c r="M5" s="30" t="s">
        <v>22</v>
      </c>
      <c r="N5" s="30" t="s">
        <v>23</v>
      </c>
      <c r="O5" s="30" t="s">
        <v>24</v>
      </c>
      <c r="P5" s="30" t="s">
        <v>25</v>
      </c>
      <c r="Q5" s="38" t="s">
        <v>26</v>
      </c>
      <c r="R5" s="58" t="s">
        <v>27</v>
      </c>
      <c r="S5" s="30" t="s">
        <v>28</v>
      </c>
      <c r="T5" s="30" t="s">
        <v>29</v>
      </c>
      <c r="U5" s="30" t="s">
        <v>30</v>
      </c>
      <c r="V5" s="30" t="s">
        <v>31</v>
      </c>
      <c r="W5" s="56" t="s">
        <v>32</v>
      </c>
      <c r="X5" s="29"/>
      <c r="Y5" s="29"/>
      <c r="Z5" s="29"/>
      <c r="AA5" s="104"/>
    </row>
    <row r="6" ht="20" customHeight="1" spans="1:27">
      <c r="A6" s="90" t="s">
        <v>176</v>
      </c>
      <c r="B6" s="91">
        <v>2022207000969</v>
      </c>
      <c r="C6" s="30" t="s">
        <v>35</v>
      </c>
      <c r="D6" s="30" t="s">
        <v>177</v>
      </c>
      <c r="E6" s="81">
        <v>70</v>
      </c>
      <c r="F6" s="81">
        <v>8.4</v>
      </c>
      <c r="G6" s="81">
        <v>78.4</v>
      </c>
      <c r="H6" s="81">
        <f>MAX(G$6:G$83)</f>
        <v>103</v>
      </c>
      <c r="I6" s="81">
        <f>(G6/H6)*30</f>
        <v>22.8349514563107</v>
      </c>
      <c r="J6" s="81" t="s">
        <v>37</v>
      </c>
      <c r="K6" s="81" t="s">
        <v>37</v>
      </c>
      <c r="L6" s="81" t="s">
        <v>37</v>
      </c>
      <c r="M6" s="81">
        <v>15</v>
      </c>
      <c r="N6" s="81">
        <v>15</v>
      </c>
      <c r="O6" s="81">
        <v>60</v>
      </c>
      <c r="P6" s="81">
        <f>MAX(O$6:O$83)</f>
        <v>60</v>
      </c>
      <c r="Q6" s="95">
        <f>(O6/P6)*45</f>
        <v>45</v>
      </c>
      <c r="R6" s="81">
        <f>O6/60*45+M6/N6*15</f>
        <v>60</v>
      </c>
      <c r="S6" s="81">
        <v>30</v>
      </c>
      <c r="T6" s="81">
        <v>0</v>
      </c>
      <c r="U6" s="96">
        <v>30</v>
      </c>
      <c r="V6" s="81">
        <f>MAX(U$6:U$83)</f>
        <v>48</v>
      </c>
      <c r="W6" s="81">
        <f>(U6/V6)*10</f>
        <v>6.25</v>
      </c>
      <c r="X6" s="81">
        <f>SUM(I6+R6+W6)</f>
        <v>89.0849514563107</v>
      </c>
      <c r="Y6" s="81">
        <v>1</v>
      </c>
      <c r="Z6" s="81">
        <v>78</v>
      </c>
      <c r="AA6" s="105">
        <f>Y6/Z6</f>
        <v>0.0128205128205128</v>
      </c>
    </row>
    <row r="7" ht="20" customHeight="1" spans="1:27">
      <c r="A7" s="90" t="s">
        <v>178</v>
      </c>
      <c r="B7" s="134" t="s">
        <v>179</v>
      </c>
      <c r="C7" s="30" t="s">
        <v>35</v>
      </c>
      <c r="D7" s="30" t="s">
        <v>177</v>
      </c>
      <c r="E7" s="81">
        <v>70</v>
      </c>
      <c r="F7" s="81">
        <v>29.2</v>
      </c>
      <c r="G7" s="81">
        <f t="shared" ref="G7:G13" si="0">E7+F7</f>
        <v>99.2</v>
      </c>
      <c r="H7" s="81">
        <f t="shared" ref="H7:H30" si="1">MAX(G$6:G$83)</f>
        <v>103</v>
      </c>
      <c r="I7" s="81">
        <f t="shared" ref="I7:I30" si="2">(G7/H7)*30</f>
        <v>28.8932038834951</v>
      </c>
      <c r="J7" s="81" t="s">
        <v>37</v>
      </c>
      <c r="K7" s="81" t="s">
        <v>37</v>
      </c>
      <c r="L7" s="81" t="s">
        <v>37</v>
      </c>
      <c r="M7" s="81">
        <v>15</v>
      </c>
      <c r="N7" s="81">
        <v>15</v>
      </c>
      <c r="O7" s="81">
        <v>26</v>
      </c>
      <c r="P7" s="81">
        <f t="shared" ref="P7:P30" si="3">MAX(O$6:O$83)</f>
        <v>60</v>
      </c>
      <c r="Q7" s="81">
        <f t="shared" ref="Q7:Q30" si="4">(O7/P7)*45</f>
        <v>19.5</v>
      </c>
      <c r="R7" s="81">
        <f t="shared" ref="R7:R38" si="5">O7/60*45+M7/N7*15</f>
        <v>34.5</v>
      </c>
      <c r="S7" s="81">
        <v>30</v>
      </c>
      <c r="T7" s="81">
        <v>18</v>
      </c>
      <c r="U7" s="96">
        <f t="shared" ref="U7:U12" si="6">S7+T7</f>
        <v>48</v>
      </c>
      <c r="V7" s="81">
        <f t="shared" ref="V7:V30" si="7">MAX(U$6:U$83)</f>
        <v>48</v>
      </c>
      <c r="W7" s="81">
        <f t="shared" ref="W7:W30" si="8">(U7/V7)*10</f>
        <v>10</v>
      </c>
      <c r="X7" s="81">
        <f t="shared" ref="X7:X30" si="9">SUM(I7+R7+W7)</f>
        <v>73.3932038834951</v>
      </c>
      <c r="Y7" s="81">
        <v>2</v>
      </c>
      <c r="Z7" s="81">
        <v>78</v>
      </c>
      <c r="AA7" s="105">
        <f t="shared" ref="AA7:AA14" si="10">Y7/Z7</f>
        <v>0.0256410256410256</v>
      </c>
    </row>
    <row r="8" ht="20" customHeight="1" spans="1:27">
      <c r="A8" s="90" t="s">
        <v>180</v>
      </c>
      <c r="B8" s="91">
        <v>2022207001000</v>
      </c>
      <c r="C8" s="30" t="s">
        <v>35</v>
      </c>
      <c r="D8" s="30" t="s">
        <v>177</v>
      </c>
      <c r="E8" s="30">
        <v>70</v>
      </c>
      <c r="F8" s="30">
        <v>9</v>
      </c>
      <c r="G8" s="30">
        <v>79</v>
      </c>
      <c r="H8" s="81">
        <f t="shared" si="1"/>
        <v>103</v>
      </c>
      <c r="I8" s="81">
        <f t="shared" si="2"/>
        <v>23.0097087378641</v>
      </c>
      <c r="J8" s="81" t="s">
        <v>37</v>
      </c>
      <c r="K8" s="81" t="s">
        <v>37</v>
      </c>
      <c r="L8" s="81" t="s">
        <v>37</v>
      </c>
      <c r="M8" s="30">
        <v>15</v>
      </c>
      <c r="N8" s="81">
        <v>15</v>
      </c>
      <c r="O8" s="81">
        <v>25.36</v>
      </c>
      <c r="P8" s="81">
        <f t="shared" si="3"/>
        <v>60</v>
      </c>
      <c r="Q8" s="81">
        <f t="shared" si="4"/>
        <v>19.02</v>
      </c>
      <c r="R8" s="81">
        <f t="shared" si="5"/>
        <v>34.02</v>
      </c>
      <c r="S8" s="30">
        <v>30</v>
      </c>
      <c r="T8" s="30">
        <v>13</v>
      </c>
      <c r="U8" s="26">
        <f t="shared" si="6"/>
        <v>43</v>
      </c>
      <c r="V8" s="81">
        <f t="shared" si="7"/>
        <v>48</v>
      </c>
      <c r="W8" s="81">
        <f t="shared" si="8"/>
        <v>8.95833333333333</v>
      </c>
      <c r="X8" s="81">
        <f t="shared" si="9"/>
        <v>65.9880420711974</v>
      </c>
      <c r="Y8" s="81">
        <v>3</v>
      </c>
      <c r="Z8" s="81">
        <v>78</v>
      </c>
      <c r="AA8" s="105">
        <f t="shared" si="10"/>
        <v>0.0384615384615385</v>
      </c>
    </row>
    <row r="9" ht="20" customHeight="1" spans="1:27">
      <c r="A9" s="90" t="s">
        <v>181</v>
      </c>
      <c r="B9" s="91">
        <v>2022207000988</v>
      </c>
      <c r="C9" s="30" t="s">
        <v>35</v>
      </c>
      <c r="D9" s="30" t="s">
        <v>177</v>
      </c>
      <c r="E9" s="30">
        <v>70</v>
      </c>
      <c r="F9" s="30">
        <v>13.2</v>
      </c>
      <c r="G9" s="30">
        <v>83.2</v>
      </c>
      <c r="H9" s="81">
        <f t="shared" si="1"/>
        <v>103</v>
      </c>
      <c r="I9" s="81">
        <f t="shared" si="2"/>
        <v>24.2330097087379</v>
      </c>
      <c r="J9" s="81" t="s">
        <v>37</v>
      </c>
      <c r="K9" s="81" t="s">
        <v>37</v>
      </c>
      <c r="L9" s="81" t="s">
        <v>37</v>
      </c>
      <c r="M9" s="30">
        <v>15</v>
      </c>
      <c r="N9" s="81">
        <v>15</v>
      </c>
      <c r="O9" s="81">
        <v>20</v>
      </c>
      <c r="P9" s="81">
        <f t="shared" si="3"/>
        <v>60</v>
      </c>
      <c r="Q9" s="81">
        <f t="shared" si="4"/>
        <v>15</v>
      </c>
      <c r="R9" s="81">
        <f t="shared" si="5"/>
        <v>30</v>
      </c>
      <c r="S9" s="30">
        <v>30</v>
      </c>
      <c r="T9" s="30">
        <v>10</v>
      </c>
      <c r="U9" s="26">
        <v>40</v>
      </c>
      <c r="V9" s="81">
        <f t="shared" si="7"/>
        <v>48</v>
      </c>
      <c r="W9" s="81">
        <f t="shared" si="8"/>
        <v>8.33333333333333</v>
      </c>
      <c r="X9" s="81">
        <f t="shared" si="9"/>
        <v>62.5663430420712</v>
      </c>
      <c r="Y9" s="81">
        <v>4</v>
      </c>
      <c r="Z9" s="81">
        <v>78</v>
      </c>
      <c r="AA9" s="105">
        <f t="shared" si="10"/>
        <v>0.0512820512820513</v>
      </c>
    </row>
    <row r="10" ht="20" customHeight="1" spans="1:27">
      <c r="A10" s="90" t="s">
        <v>182</v>
      </c>
      <c r="B10" s="91">
        <v>2022207001028</v>
      </c>
      <c r="C10" s="30" t="s">
        <v>35</v>
      </c>
      <c r="D10" s="30" t="s">
        <v>177</v>
      </c>
      <c r="E10" s="30">
        <v>70</v>
      </c>
      <c r="F10" s="30">
        <v>31.4</v>
      </c>
      <c r="G10" s="30">
        <v>101.4</v>
      </c>
      <c r="H10" s="81">
        <f t="shared" si="1"/>
        <v>103</v>
      </c>
      <c r="I10" s="81">
        <f t="shared" si="2"/>
        <v>29.5339805825243</v>
      </c>
      <c r="J10" s="81" t="s">
        <v>37</v>
      </c>
      <c r="K10" s="81" t="s">
        <v>37</v>
      </c>
      <c r="L10" s="81" t="s">
        <v>37</v>
      </c>
      <c r="M10" s="30">
        <v>15</v>
      </c>
      <c r="N10" s="81">
        <v>15</v>
      </c>
      <c r="O10" s="81">
        <v>12.25</v>
      </c>
      <c r="P10" s="81">
        <f t="shared" si="3"/>
        <v>60</v>
      </c>
      <c r="Q10" s="81">
        <f t="shared" si="4"/>
        <v>9.1875</v>
      </c>
      <c r="R10" s="81">
        <f t="shared" si="5"/>
        <v>24.1875</v>
      </c>
      <c r="S10" s="30">
        <v>30</v>
      </c>
      <c r="T10" s="30">
        <v>6</v>
      </c>
      <c r="U10" s="26">
        <v>36</v>
      </c>
      <c r="V10" s="81">
        <f t="shared" si="7"/>
        <v>48</v>
      </c>
      <c r="W10" s="81">
        <f t="shared" si="8"/>
        <v>7.5</v>
      </c>
      <c r="X10" s="81">
        <f t="shared" si="9"/>
        <v>61.2214805825243</v>
      </c>
      <c r="Y10" s="81">
        <v>5</v>
      </c>
      <c r="Z10" s="81">
        <v>78</v>
      </c>
      <c r="AA10" s="105">
        <f t="shared" si="10"/>
        <v>0.0641025641025641</v>
      </c>
    </row>
    <row r="11" ht="20" customHeight="1" spans="1:27">
      <c r="A11" s="90" t="s">
        <v>183</v>
      </c>
      <c r="B11" s="91">
        <v>2022207000989</v>
      </c>
      <c r="C11" s="30" t="s">
        <v>35</v>
      </c>
      <c r="D11" s="30" t="s">
        <v>177</v>
      </c>
      <c r="E11" s="81">
        <v>70</v>
      </c>
      <c r="F11" s="30">
        <v>15.4</v>
      </c>
      <c r="G11" s="81">
        <f t="shared" si="0"/>
        <v>85.4</v>
      </c>
      <c r="H11" s="81">
        <f t="shared" si="1"/>
        <v>103</v>
      </c>
      <c r="I11" s="81">
        <f t="shared" si="2"/>
        <v>24.873786407767</v>
      </c>
      <c r="J11" s="81" t="s">
        <v>37</v>
      </c>
      <c r="K11" s="81" t="s">
        <v>37</v>
      </c>
      <c r="L11" s="81" t="s">
        <v>37</v>
      </c>
      <c r="M11" s="30">
        <v>15</v>
      </c>
      <c r="N11" s="81">
        <v>15</v>
      </c>
      <c r="O11" s="81">
        <v>20</v>
      </c>
      <c r="P11" s="81">
        <f t="shared" si="3"/>
        <v>60</v>
      </c>
      <c r="Q11" s="81">
        <f t="shared" si="4"/>
        <v>15</v>
      </c>
      <c r="R11" s="81">
        <f t="shared" si="5"/>
        <v>30</v>
      </c>
      <c r="S11" s="30">
        <v>30</v>
      </c>
      <c r="T11" s="30">
        <v>0</v>
      </c>
      <c r="U11" s="26">
        <v>30</v>
      </c>
      <c r="V11" s="81">
        <f t="shared" si="7"/>
        <v>48</v>
      </c>
      <c r="W11" s="81">
        <f t="shared" si="8"/>
        <v>6.25</v>
      </c>
      <c r="X11" s="81">
        <f t="shared" si="9"/>
        <v>61.123786407767</v>
      </c>
      <c r="Y11" s="81">
        <v>6</v>
      </c>
      <c r="Z11" s="81">
        <v>78</v>
      </c>
      <c r="AA11" s="105">
        <f t="shared" si="10"/>
        <v>0.0769230769230769</v>
      </c>
    </row>
    <row r="12" ht="20" customHeight="1" spans="1:27">
      <c r="A12" s="90" t="s">
        <v>184</v>
      </c>
      <c r="B12" s="91">
        <v>2022207000991</v>
      </c>
      <c r="C12" s="30" t="s">
        <v>35</v>
      </c>
      <c r="D12" s="30" t="s">
        <v>177</v>
      </c>
      <c r="E12" s="30">
        <v>70</v>
      </c>
      <c r="F12" s="30">
        <v>9.4</v>
      </c>
      <c r="G12" s="30">
        <f t="shared" si="0"/>
        <v>79.4</v>
      </c>
      <c r="H12" s="81">
        <f t="shared" si="1"/>
        <v>103</v>
      </c>
      <c r="I12" s="81">
        <f t="shared" si="2"/>
        <v>23.126213592233</v>
      </c>
      <c r="J12" s="81" t="s">
        <v>37</v>
      </c>
      <c r="K12" s="81" t="s">
        <v>37</v>
      </c>
      <c r="L12" s="81" t="s">
        <v>37</v>
      </c>
      <c r="M12" s="30">
        <v>15</v>
      </c>
      <c r="N12" s="81">
        <v>15</v>
      </c>
      <c r="O12" s="81">
        <v>19.375</v>
      </c>
      <c r="P12" s="81">
        <f t="shared" si="3"/>
        <v>60</v>
      </c>
      <c r="Q12" s="81">
        <f t="shared" si="4"/>
        <v>14.53125</v>
      </c>
      <c r="R12" s="81">
        <f t="shared" si="5"/>
        <v>29.53125</v>
      </c>
      <c r="S12" s="30">
        <v>30</v>
      </c>
      <c r="T12" s="30">
        <v>7</v>
      </c>
      <c r="U12" s="26">
        <f t="shared" si="6"/>
        <v>37</v>
      </c>
      <c r="V12" s="81">
        <f t="shared" si="7"/>
        <v>48</v>
      </c>
      <c r="W12" s="81">
        <f t="shared" si="8"/>
        <v>7.70833333333333</v>
      </c>
      <c r="X12" s="81">
        <f t="shared" si="9"/>
        <v>60.3657969255663</v>
      </c>
      <c r="Y12" s="81">
        <v>7</v>
      </c>
      <c r="Z12" s="81">
        <v>78</v>
      </c>
      <c r="AA12" s="105">
        <f t="shared" si="10"/>
        <v>0.0897435897435897</v>
      </c>
    </row>
    <row r="13" ht="20" customHeight="1" spans="1:27">
      <c r="A13" s="90" t="s">
        <v>185</v>
      </c>
      <c r="B13" s="91">
        <v>2022207001019</v>
      </c>
      <c r="C13" s="30" t="s">
        <v>35</v>
      </c>
      <c r="D13" s="30" t="s">
        <v>177</v>
      </c>
      <c r="E13" s="30">
        <v>70</v>
      </c>
      <c r="F13" s="30">
        <v>1</v>
      </c>
      <c r="G13" s="30">
        <f t="shared" si="0"/>
        <v>71</v>
      </c>
      <c r="H13" s="81">
        <f t="shared" si="1"/>
        <v>103</v>
      </c>
      <c r="I13" s="81">
        <f t="shared" si="2"/>
        <v>20.6796116504854</v>
      </c>
      <c r="J13" s="81" t="s">
        <v>37</v>
      </c>
      <c r="K13" s="81" t="s">
        <v>37</v>
      </c>
      <c r="L13" s="81" t="s">
        <v>37</v>
      </c>
      <c r="M13" s="30">
        <v>15</v>
      </c>
      <c r="N13" s="81">
        <v>15</v>
      </c>
      <c r="O13" s="81">
        <v>20</v>
      </c>
      <c r="P13" s="81">
        <f t="shared" si="3"/>
        <v>60</v>
      </c>
      <c r="Q13" s="81">
        <f t="shared" si="4"/>
        <v>15</v>
      </c>
      <c r="R13" s="81">
        <f t="shared" si="5"/>
        <v>30</v>
      </c>
      <c r="S13" s="30">
        <v>30</v>
      </c>
      <c r="T13" s="30">
        <v>0</v>
      </c>
      <c r="U13" s="26">
        <v>30</v>
      </c>
      <c r="V13" s="81">
        <f t="shared" si="7"/>
        <v>48</v>
      </c>
      <c r="W13" s="81">
        <f t="shared" si="8"/>
        <v>6.25</v>
      </c>
      <c r="X13" s="81">
        <f t="shared" si="9"/>
        <v>56.9296116504854</v>
      </c>
      <c r="Y13" s="81">
        <v>8</v>
      </c>
      <c r="Z13" s="81">
        <v>78</v>
      </c>
      <c r="AA13" s="105">
        <f t="shared" si="10"/>
        <v>0.102564102564103</v>
      </c>
    </row>
    <row r="14" ht="20" customHeight="1" spans="1:27">
      <c r="A14" s="90" t="s">
        <v>186</v>
      </c>
      <c r="B14" s="91">
        <v>202125200075</v>
      </c>
      <c r="C14" s="30" t="s">
        <v>35</v>
      </c>
      <c r="D14" s="30" t="s">
        <v>177</v>
      </c>
      <c r="E14" s="30">
        <v>70</v>
      </c>
      <c r="F14" s="30">
        <v>16.6</v>
      </c>
      <c r="G14" s="30">
        <v>86.6</v>
      </c>
      <c r="H14" s="81">
        <f t="shared" si="1"/>
        <v>103</v>
      </c>
      <c r="I14" s="81">
        <f t="shared" si="2"/>
        <v>25.2233009708738</v>
      </c>
      <c r="J14" s="81" t="s">
        <v>37</v>
      </c>
      <c r="K14" s="81" t="s">
        <v>37</v>
      </c>
      <c r="L14" s="81" t="s">
        <v>37</v>
      </c>
      <c r="M14" s="30">
        <v>15</v>
      </c>
      <c r="N14" s="81">
        <v>15</v>
      </c>
      <c r="O14" s="81">
        <v>5.7</v>
      </c>
      <c r="P14" s="81">
        <f t="shared" si="3"/>
        <v>60</v>
      </c>
      <c r="Q14" s="81">
        <f t="shared" si="4"/>
        <v>4.275</v>
      </c>
      <c r="R14" s="81">
        <f t="shared" si="5"/>
        <v>19.275</v>
      </c>
      <c r="S14" s="30">
        <v>30</v>
      </c>
      <c r="T14" s="30">
        <v>17.5</v>
      </c>
      <c r="U14" s="26">
        <v>47.5</v>
      </c>
      <c r="V14" s="81">
        <f t="shared" si="7"/>
        <v>48</v>
      </c>
      <c r="W14" s="81">
        <f t="shared" si="8"/>
        <v>9.89583333333333</v>
      </c>
      <c r="X14" s="81">
        <f t="shared" si="9"/>
        <v>54.3941343042071</v>
      </c>
      <c r="Y14" s="81">
        <v>9</v>
      </c>
      <c r="Z14" s="81">
        <v>78</v>
      </c>
      <c r="AA14" s="105">
        <f t="shared" si="10"/>
        <v>0.115384615384615</v>
      </c>
    </row>
    <row r="15" ht="20" customHeight="1" spans="1:27">
      <c r="A15" s="90" t="s">
        <v>187</v>
      </c>
      <c r="B15" s="91">
        <v>2022207000998</v>
      </c>
      <c r="C15" s="30" t="s">
        <v>35</v>
      </c>
      <c r="D15" s="30" t="s">
        <v>177</v>
      </c>
      <c r="E15" s="30">
        <v>70</v>
      </c>
      <c r="F15" s="30">
        <v>33</v>
      </c>
      <c r="G15" s="30">
        <f>E15+F15</f>
        <v>103</v>
      </c>
      <c r="H15" s="81">
        <f t="shared" si="1"/>
        <v>103</v>
      </c>
      <c r="I15" s="81">
        <f t="shared" si="2"/>
        <v>30</v>
      </c>
      <c r="J15" s="81" t="s">
        <v>37</v>
      </c>
      <c r="K15" s="81" t="s">
        <v>37</v>
      </c>
      <c r="L15" s="81" t="s">
        <v>37</v>
      </c>
      <c r="M15" s="30">
        <v>14</v>
      </c>
      <c r="N15" s="81">
        <v>15</v>
      </c>
      <c r="O15" s="81">
        <v>2.7</v>
      </c>
      <c r="P15" s="81">
        <f t="shared" si="3"/>
        <v>60</v>
      </c>
      <c r="Q15" s="81">
        <f t="shared" si="4"/>
        <v>2.025</v>
      </c>
      <c r="R15" s="81">
        <f t="shared" si="5"/>
        <v>16.025</v>
      </c>
      <c r="S15" s="30">
        <v>30</v>
      </c>
      <c r="T15" s="30">
        <v>4.5</v>
      </c>
      <c r="U15" s="26">
        <f>S15+T15</f>
        <v>34.5</v>
      </c>
      <c r="V15" s="81">
        <f t="shared" si="7"/>
        <v>48</v>
      </c>
      <c r="W15" s="81">
        <f t="shared" si="8"/>
        <v>7.1875</v>
      </c>
      <c r="X15" s="81">
        <f t="shared" si="9"/>
        <v>53.2125</v>
      </c>
      <c r="Y15" s="81">
        <v>10</v>
      </c>
      <c r="Z15" s="81">
        <v>78</v>
      </c>
      <c r="AA15" s="105">
        <f t="shared" ref="AA15:AA30" si="11">Y15/Z15</f>
        <v>0.128205128205128</v>
      </c>
    </row>
    <row r="16" ht="20" customHeight="1" spans="1:27">
      <c r="A16" s="90" t="s">
        <v>188</v>
      </c>
      <c r="B16" s="134" t="s">
        <v>189</v>
      </c>
      <c r="C16" s="30" t="s">
        <v>35</v>
      </c>
      <c r="D16" s="30" t="s">
        <v>177</v>
      </c>
      <c r="E16" s="30">
        <v>70</v>
      </c>
      <c r="F16" s="30">
        <v>15</v>
      </c>
      <c r="G16" s="30">
        <v>85</v>
      </c>
      <c r="H16" s="81">
        <f t="shared" si="1"/>
        <v>103</v>
      </c>
      <c r="I16" s="81">
        <f t="shared" si="2"/>
        <v>24.7572815533981</v>
      </c>
      <c r="J16" s="81" t="s">
        <v>37</v>
      </c>
      <c r="K16" s="81" t="s">
        <v>37</v>
      </c>
      <c r="L16" s="81" t="s">
        <v>37</v>
      </c>
      <c r="M16" s="30">
        <v>15</v>
      </c>
      <c r="N16" s="81">
        <v>15</v>
      </c>
      <c r="O16" s="81">
        <v>6.3</v>
      </c>
      <c r="P16" s="81">
        <f t="shared" si="3"/>
        <v>60</v>
      </c>
      <c r="Q16" s="81">
        <f t="shared" si="4"/>
        <v>4.725</v>
      </c>
      <c r="R16" s="81">
        <f t="shared" si="5"/>
        <v>19.725</v>
      </c>
      <c r="S16" s="30">
        <v>30</v>
      </c>
      <c r="T16" s="30">
        <v>6</v>
      </c>
      <c r="U16" s="26">
        <v>36</v>
      </c>
      <c r="V16" s="81">
        <f t="shared" si="7"/>
        <v>48</v>
      </c>
      <c r="W16" s="81">
        <f t="shared" si="8"/>
        <v>7.5</v>
      </c>
      <c r="X16" s="81">
        <f t="shared" si="9"/>
        <v>51.9822815533981</v>
      </c>
      <c r="Y16" s="81">
        <v>11</v>
      </c>
      <c r="Z16" s="81">
        <v>78</v>
      </c>
      <c r="AA16" s="105">
        <f t="shared" si="11"/>
        <v>0.141025641025641</v>
      </c>
    </row>
    <row r="17" ht="20" customHeight="1" spans="1:27">
      <c r="A17" s="90" t="s">
        <v>190</v>
      </c>
      <c r="B17" s="91">
        <v>2022207001015</v>
      </c>
      <c r="C17" s="30" t="s">
        <v>35</v>
      </c>
      <c r="D17" s="30" t="s">
        <v>177</v>
      </c>
      <c r="E17" s="30">
        <v>70</v>
      </c>
      <c r="F17" s="30">
        <v>10.8</v>
      </c>
      <c r="G17" s="30">
        <v>80.8</v>
      </c>
      <c r="H17" s="81">
        <f t="shared" si="1"/>
        <v>103</v>
      </c>
      <c r="I17" s="81">
        <f t="shared" si="2"/>
        <v>23.5339805825243</v>
      </c>
      <c r="J17" s="81" t="s">
        <v>37</v>
      </c>
      <c r="K17" s="81" t="s">
        <v>37</v>
      </c>
      <c r="L17" s="81" t="s">
        <v>37</v>
      </c>
      <c r="M17" s="30">
        <v>15</v>
      </c>
      <c r="N17" s="81">
        <v>15</v>
      </c>
      <c r="O17" s="81">
        <v>6.65625</v>
      </c>
      <c r="P17" s="81">
        <f t="shared" si="3"/>
        <v>60</v>
      </c>
      <c r="Q17" s="81">
        <f t="shared" si="4"/>
        <v>4.9921875</v>
      </c>
      <c r="R17" s="81">
        <f t="shared" si="5"/>
        <v>19.9921875</v>
      </c>
      <c r="S17" s="30">
        <v>30</v>
      </c>
      <c r="T17" s="30">
        <v>4</v>
      </c>
      <c r="U17" s="26">
        <v>34</v>
      </c>
      <c r="V17" s="81">
        <f t="shared" si="7"/>
        <v>48</v>
      </c>
      <c r="W17" s="81">
        <f t="shared" si="8"/>
        <v>7.08333333333333</v>
      </c>
      <c r="X17" s="81">
        <f t="shared" si="9"/>
        <v>50.6095014158576</v>
      </c>
      <c r="Y17" s="81">
        <v>12</v>
      </c>
      <c r="Z17" s="81">
        <v>78</v>
      </c>
      <c r="AA17" s="105">
        <f t="shared" si="11"/>
        <v>0.153846153846154</v>
      </c>
    </row>
    <row r="18" ht="20" customHeight="1" spans="1:27">
      <c r="A18" s="90" t="s">
        <v>191</v>
      </c>
      <c r="B18" s="91">
        <v>2022207001031</v>
      </c>
      <c r="C18" s="30" t="s">
        <v>35</v>
      </c>
      <c r="D18" s="30" t="s">
        <v>177</v>
      </c>
      <c r="E18" s="30">
        <v>70</v>
      </c>
      <c r="F18" s="30">
        <v>17.8</v>
      </c>
      <c r="G18" s="30">
        <v>87.8</v>
      </c>
      <c r="H18" s="81">
        <f t="shared" si="1"/>
        <v>103</v>
      </c>
      <c r="I18" s="81">
        <f t="shared" si="2"/>
        <v>25.5728155339806</v>
      </c>
      <c r="J18" s="81" t="s">
        <v>37</v>
      </c>
      <c r="K18" s="81" t="s">
        <v>37</v>
      </c>
      <c r="L18" s="81" t="s">
        <v>37</v>
      </c>
      <c r="M18" s="30">
        <v>15</v>
      </c>
      <c r="N18" s="81">
        <v>15</v>
      </c>
      <c r="O18" s="81">
        <v>1.8</v>
      </c>
      <c r="P18" s="81">
        <f t="shared" si="3"/>
        <v>60</v>
      </c>
      <c r="Q18" s="81">
        <f t="shared" si="4"/>
        <v>1.35</v>
      </c>
      <c r="R18" s="81">
        <f t="shared" si="5"/>
        <v>16.35</v>
      </c>
      <c r="S18" s="30">
        <v>30</v>
      </c>
      <c r="T18" s="30">
        <v>11</v>
      </c>
      <c r="U18" s="26">
        <v>41</v>
      </c>
      <c r="V18" s="81">
        <f t="shared" si="7"/>
        <v>48</v>
      </c>
      <c r="W18" s="81">
        <f t="shared" si="8"/>
        <v>8.54166666666667</v>
      </c>
      <c r="X18" s="81">
        <f t="shared" si="9"/>
        <v>50.4644822006473</v>
      </c>
      <c r="Y18" s="81">
        <v>13</v>
      </c>
      <c r="Z18" s="81">
        <v>78</v>
      </c>
      <c r="AA18" s="105">
        <f t="shared" si="11"/>
        <v>0.166666666666667</v>
      </c>
    </row>
    <row r="19" ht="20" customHeight="1" spans="1:27">
      <c r="A19" s="90" t="s">
        <v>192</v>
      </c>
      <c r="B19" s="91">
        <v>2022207000990</v>
      </c>
      <c r="C19" s="30" t="s">
        <v>35</v>
      </c>
      <c r="D19" s="30" t="s">
        <v>177</v>
      </c>
      <c r="E19" s="30">
        <v>70</v>
      </c>
      <c r="F19" s="30">
        <v>17</v>
      </c>
      <c r="G19" s="30">
        <v>87</v>
      </c>
      <c r="H19" s="81">
        <f t="shared" si="1"/>
        <v>103</v>
      </c>
      <c r="I19" s="81">
        <f t="shared" si="2"/>
        <v>25.3398058252427</v>
      </c>
      <c r="J19" s="81" t="s">
        <v>37</v>
      </c>
      <c r="K19" s="81" t="s">
        <v>37</v>
      </c>
      <c r="L19" s="81" t="s">
        <v>37</v>
      </c>
      <c r="M19" s="30">
        <v>15</v>
      </c>
      <c r="N19" s="81">
        <v>15</v>
      </c>
      <c r="O19" s="81">
        <v>2.7</v>
      </c>
      <c r="P19" s="81">
        <f t="shared" si="3"/>
        <v>60</v>
      </c>
      <c r="Q19" s="81">
        <f t="shared" si="4"/>
        <v>2.025</v>
      </c>
      <c r="R19" s="81">
        <f t="shared" si="5"/>
        <v>17.025</v>
      </c>
      <c r="S19" s="30">
        <v>30</v>
      </c>
      <c r="T19" s="30">
        <v>4</v>
      </c>
      <c r="U19" s="26">
        <v>34</v>
      </c>
      <c r="V19" s="81">
        <f t="shared" si="7"/>
        <v>48</v>
      </c>
      <c r="W19" s="81">
        <f t="shared" si="8"/>
        <v>7.08333333333333</v>
      </c>
      <c r="X19" s="81">
        <f t="shared" si="9"/>
        <v>49.448139158576</v>
      </c>
      <c r="Y19" s="81">
        <v>14</v>
      </c>
      <c r="Z19" s="81">
        <v>78</v>
      </c>
      <c r="AA19" s="105">
        <f t="shared" si="11"/>
        <v>0.179487179487179</v>
      </c>
    </row>
    <row r="20" ht="20" customHeight="1" spans="1:27">
      <c r="A20" s="90" t="s">
        <v>193</v>
      </c>
      <c r="B20" s="91">
        <v>2022207001033</v>
      </c>
      <c r="C20" s="30" t="s">
        <v>35</v>
      </c>
      <c r="D20" s="30" t="s">
        <v>177</v>
      </c>
      <c r="E20" s="30">
        <v>70</v>
      </c>
      <c r="F20" s="30">
        <v>19.4</v>
      </c>
      <c r="G20" s="30">
        <v>89.4</v>
      </c>
      <c r="H20" s="81">
        <f t="shared" si="1"/>
        <v>103</v>
      </c>
      <c r="I20" s="81">
        <f t="shared" si="2"/>
        <v>26.0388349514563</v>
      </c>
      <c r="J20" s="81" t="s">
        <v>37</v>
      </c>
      <c r="K20" s="81" t="s">
        <v>37</v>
      </c>
      <c r="L20" s="81" t="s">
        <v>37</v>
      </c>
      <c r="M20" s="30">
        <v>15</v>
      </c>
      <c r="N20" s="81">
        <v>15</v>
      </c>
      <c r="O20" s="81">
        <v>0</v>
      </c>
      <c r="P20" s="81">
        <f t="shared" si="3"/>
        <v>60</v>
      </c>
      <c r="Q20" s="81">
        <f t="shared" si="4"/>
        <v>0</v>
      </c>
      <c r="R20" s="81">
        <f t="shared" si="5"/>
        <v>15</v>
      </c>
      <c r="S20" s="30">
        <v>30</v>
      </c>
      <c r="T20" s="30">
        <v>7</v>
      </c>
      <c r="U20" s="26">
        <v>37</v>
      </c>
      <c r="V20" s="81">
        <f t="shared" si="7"/>
        <v>48</v>
      </c>
      <c r="W20" s="81">
        <f t="shared" si="8"/>
        <v>7.70833333333333</v>
      </c>
      <c r="X20" s="81">
        <f t="shared" si="9"/>
        <v>48.7471682847896</v>
      </c>
      <c r="Y20" s="81">
        <v>15</v>
      </c>
      <c r="Z20" s="81">
        <v>78</v>
      </c>
      <c r="AA20" s="105">
        <f t="shared" si="11"/>
        <v>0.192307692307692</v>
      </c>
    </row>
    <row r="21" ht="20" customHeight="1" spans="1:28">
      <c r="A21" s="90" t="s">
        <v>194</v>
      </c>
      <c r="B21" s="91">
        <v>2022207000977</v>
      </c>
      <c r="C21" s="30" t="s">
        <v>35</v>
      </c>
      <c r="D21" s="30" t="s">
        <v>177</v>
      </c>
      <c r="E21" s="30">
        <v>70</v>
      </c>
      <c r="F21" s="30">
        <v>17.4</v>
      </c>
      <c r="G21" s="30">
        <f>E21+F21</f>
        <v>87.4</v>
      </c>
      <c r="H21" s="81">
        <f t="shared" si="1"/>
        <v>103</v>
      </c>
      <c r="I21" s="81">
        <f t="shared" si="2"/>
        <v>25.4563106796117</v>
      </c>
      <c r="J21" s="81" t="s">
        <v>37</v>
      </c>
      <c r="K21" s="81" t="s">
        <v>37</v>
      </c>
      <c r="L21" s="81" t="s">
        <v>37</v>
      </c>
      <c r="M21" s="30">
        <v>15</v>
      </c>
      <c r="N21" s="81">
        <v>15</v>
      </c>
      <c r="O21" s="81">
        <v>1.13</v>
      </c>
      <c r="P21" s="81">
        <f t="shared" si="3"/>
        <v>60</v>
      </c>
      <c r="Q21" s="81">
        <f t="shared" si="4"/>
        <v>0.8475</v>
      </c>
      <c r="R21" s="81">
        <f t="shared" si="5"/>
        <v>15.8475</v>
      </c>
      <c r="S21" s="30">
        <v>30</v>
      </c>
      <c r="T21" s="30">
        <v>0</v>
      </c>
      <c r="U21" s="26">
        <v>30</v>
      </c>
      <c r="V21" s="81">
        <f t="shared" si="7"/>
        <v>48</v>
      </c>
      <c r="W21" s="81">
        <f t="shared" si="8"/>
        <v>6.25</v>
      </c>
      <c r="X21" s="81">
        <f t="shared" si="9"/>
        <v>47.5538106796117</v>
      </c>
      <c r="Y21" s="81">
        <v>16</v>
      </c>
      <c r="Z21" s="81">
        <v>78</v>
      </c>
      <c r="AA21" s="105">
        <f t="shared" si="11"/>
        <v>0.205128205128205</v>
      </c>
      <c r="AB21" s="106"/>
    </row>
    <row r="22" ht="20" customHeight="1" spans="1:28">
      <c r="A22" s="90" t="s">
        <v>195</v>
      </c>
      <c r="B22" s="134" t="s">
        <v>196</v>
      </c>
      <c r="C22" s="30" t="s">
        <v>35</v>
      </c>
      <c r="D22" s="30" t="s">
        <v>177</v>
      </c>
      <c r="E22" s="30">
        <v>70</v>
      </c>
      <c r="F22" s="30">
        <v>6.4</v>
      </c>
      <c r="G22" s="30">
        <v>76.4</v>
      </c>
      <c r="H22" s="81">
        <f t="shared" si="1"/>
        <v>103</v>
      </c>
      <c r="I22" s="81">
        <f t="shared" si="2"/>
        <v>22.252427184466</v>
      </c>
      <c r="J22" s="81" t="s">
        <v>37</v>
      </c>
      <c r="K22" s="81" t="s">
        <v>37</v>
      </c>
      <c r="L22" s="81" t="s">
        <v>37</v>
      </c>
      <c r="M22" s="30">
        <v>15</v>
      </c>
      <c r="N22" s="81">
        <v>15</v>
      </c>
      <c r="O22" s="81">
        <v>4.2</v>
      </c>
      <c r="P22" s="81">
        <f t="shared" si="3"/>
        <v>60</v>
      </c>
      <c r="Q22" s="81">
        <f t="shared" si="4"/>
        <v>3.15</v>
      </c>
      <c r="R22" s="81">
        <f t="shared" si="5"/>
        <v>18.15</v>
      </c>
      <c r="S22" s="30">
        <v>30</v>
      </c>
      <c r="T22" s="30">
        <v>3</v>
      </c>
      <c r="U22" s="26">
        <v>33</v>
      </c>
      <c r="V22" s="81">
        <f t="shared" si="7"/>
        <v>48</v>
      </c>
      <c r="W22" s="81">
        <f t="shared" si="8"/>
        <v>6.875</v>
      </c>
      <c r="X22" s="81">
        <f t="shared" si="9"/>
        <v>47.277427184466</v>
      </c>
      <c r="Y22" s="81">
        <v>17</v>
      </c>
      <c r="Z22" s="81">
        <v>78</v>
      </c>
      <c r="AA22" s="105">
        <f t="shared" si="11"/>
        <v>0.217948717948718</v>
      </c>
      <c r="AB22" s="106"/>
    </row>
    <row r="23" ht="20" customHeight="1" spans="1:27">
      <c r="A23" s="90" t="s">
        <v>197</v>
      </c>
      <c r="B23" s="134" t="s">
        <v>198</v>
      </c>
      <c r="C23" s="30" t="s">
        <v>35</v>
      </c>
      <c r="D23" s="30" t="s">
        <v>177</v>
      </c>
      <c r="E23" s="30">
        <v>70</v>
      </c>
      <c r="F23" s="30">
        <v>20.2</v>
      </c>
      <c r="G23" s="30">
        <v>90.2</v>
      </c>
      <c r="H23" s="81">
        <f t="shared" si="1"/>
        <v>103</v>
      </c>
      <c r="I23" s="81">
        <f t="shared" si="2"/>
        <v>26.2718446601942</v>
      </c>
      <c r="J23" s="81" t="s">
        <v>37</v>
      </c>
      <c r="K23" s="81" t="s">
        <v>37</v>
      </c>
      <c r="L23" s="81" t="s">
        <v>37</v>
      </c>
      <c r="M23" s="30">
        <v>14</v>
      </c>
      <c r="N23" s="81">
        <v>15</v>
      </c>
      <c r="O23" s="81">
        <v>0</v>
      </c>
      <c r="P23" s="81">
        <f t="shared" si="3"/>
        <v>60</v>
      </c>
      <c r="Q23" s="81">
        <f t="shared" si="4"/>
        <v>0</v>
      </c>
      <c r="R23" s="81">
        <f t="shared" si="5"/>
        <v>14</v>
      </c>
      <c r="S23" s="30">
        <v>30</v>
      </c>
      <c r="T23" s="30">
        <v>3.5</v>
      </c>
      <c r="U23" s="26">
        <v>33.5</v>
      </c>
      <c r="V23" s="81">
        <f t="shared" si="7"/>
        <v>48</v>
      </c>
      <c r="W23" s="81">
        <f t="shared" si="8"/>
        <v>6.97916666666667</v>
      </c>
      <c r="X23" s="81">
        <f t="shared" si="9"/>
        <v>47.2510113268608</v>
      </c>
      <c r="Y23" s="81">
        <v>18</v>
      </c>
      <c r="Z23" s="81">
        <v>78</v>
      </c>
      <c r="AA23" s="105">
        <f t="shared" si="11"/>
        <v>0.230769230769231</v>
      </c>
    </row>
    <row r="24" ht="20" customHeight="1" spans="1:27">
      <c r="A24" s="90" t="s">
        <v>199</v>
      </c>
      <c r="B24" s="91">
        <v>2022207000996</v>
      </c>
      <c r="C24" s="30" t="s">
        <v>35</v>
      </c>
      <c r="D24" s="30" t="s">
        <v>177</v>
      </c>
      <c r="E24" s="92">
        <v>70</v>
      </c>
      <c r="F24" s="92">
        <v>11</v>
      </c>
      <c r="G24" s="92">
        <v>81</v>
      </c>
      <c r="H24" s="81">
        <f t="shared" si="1"/>
        <v>103</v>
      </c>
      <c r="I24" s="81">
        <f t="shared" si="2"/>
        <v>23.5922330097087</v>
      </c>
      <c r="J24" s="81" t="s">
        <v>37</v>
      </c>
      <c r="K24" s="81" t="s">
        <v>37</v>
      </c>
      <c r="L24" s="81" t="s">
        <v>37</v>
      </c>
      <c r="M24" s="92">
        <v>15</v>
      </c>
      <c r="N24" s="81">
        <v>15</v>
      </c>
      <c r="O24" s="81">
        <v>0.45</v>
      </c>
      <c r="P24" s="81">
        <f t="shared" si="3"/>
        <v>60</v>
      </c>
      <c r="Q24" s="81">
        <f t="shared" si="4"/>
        <v>0.3375</v>
      </c>
      <c r="R24" s="81">
        <f t="shared" si="5"/>
        <v>15.3375</v>
      </c>
      <c r="S24" s="92">
        <v>30</v>
      </c>
      <c r="T24" s="92">
        <v>9</v>
      </c>
      <c r="U24" s="97">
        <v>39</v>
      </c>
      <c r="V24" s="81">
        <f t="shared" si="7"/>
        <v>48</v>
      </c>
      <c r="W24" s="81">
        <f t="shared" si="8"/>
        <v>8.125</v>
      </c>
      <c r="X24" s="81">
        <f t="shared" si="9"/>
        <v>47.0547330097087</v>
      </c>
      <c r="Y24" s="81">
        <v>19</v>
      </c>
      <c r="Z24" s="81">
        <v>78</v>
      </c>
      <c r="AA24" s="105">
        <f t="shared" si="11"/>
        <v>0.243589743589744</v>
      </c>
    </row>
    <row r="25" ht="20" customHeight="1" spans="1:27">
      <c r="A25" s="90" t="s">
        <v>200</v>
      </c>
      <c r="B25" s="91" t="s">
        <v>201</v>
      </c>
      <c r="C25" s="30" t="s">
        <v>35</v>
      </c>
      <c r="D25" s="30" t="s">
        <v>177</v>
      </c>
      <c r="E25" s="30">
        <v>70</v>
      </c>
      <c r="F25" s="30">
        <v>18</v>
      </c>
      <c r="G25" s="30">
        <v>88</v>
      </c>
      <c r="H25" s="81">
        <f t="shared" si="1"/>
        <v>103</v>
      </c>
      <c r="I25" s="81">
        <f t="shared" si="2"/>
        <v>25.631067961165</v>
      </c>
      <c r="J25" s="81" t="s">
        <v>37</v>
      </c>
      <c r="K25" s="81" t="s">
        <v>37</v>
      </c>
      <c r="L25" s="81" t="s">
        <v>37</v>
      </c>
      <c r="M25" s="30">
        <v>15</v>
      </c>
      <c r="N25" s="81">
        <v>15</v>
      </c>
      <c r="O25" s="81">
        <v>0</v>
      </c>
      <c r="P25" s="81">
        <f t="shared" si="3"/>
        <v>60</v>
      </c>
      <c r="Q25" s="81">
        <f t="shared" si="4"/>
        <v>0</v>
      </c>
      <c r="R25" s="81">
        <f t="shared" si="5"/>
        <v>15</v>
      </c>
      <c r="S25" s="81">
        <v>30</v>
      </c>
      <c r="T25" s="30">
        <v>0</v>
      </c>
      <c r="U25" s="96">
        <v>30</v>
      </c>
      <c r="V25" s="81">
        <f t="shared" si="7"/>
        <v>48</v>
      </c>
      <c r="W25" s="81">
        <f t="shared" si="8"/>
        <v>6.25</v>
      </c>
      <c r="X25" s="81">
        <f t="shared" si="9"/>
        <v>46.881067961165</v>
      </c>
      <c r="Y25" s="81">
        <v>20</v>
      </c>
      <c r="Z25" s="81">
        <v>78</v>
      </c>
      <c r="AA25" s="105">
        <f t="shared" si="11"/>
        <v>0.256410256410256</v>
      </c>
    </row>
    <row r="26" ht="20" customHeight="1" spans="1:27">
      <c r="A26" s="90" t="s">
        <v>202</v>
      </c>
      <c r="B26" s="134" t="s">
        <v>203</v>
      </c>
      <c r="C26" s="30" t="s">
        <v>35</v>
      </c>
      <c r="D26" s="30" t="s">
        <v>177</v>
      </c>
      <c r="E26" s="30">
        <v>70</v>
      </c>
      <c r="F26" s="30">
        <v>7.6</v>
      </c>
      <c r="G26" s="30">
        <v>77.6</v>
      </c>
      <c r="H26" s="81">
        <f t="shared" si="1"/>
        <v>103</v>
      </c>
      <c r="I26" s="81">
        <f t="shared" si="2"/>
        <v>22.6019417475728</v>
      </c>
      <c r="J26" s="81" t="s">
        <v>37</v>
      </c>
      <c r="K26" s="81" t="s">
        <v>37</v>
      </c>
      <c r="L26" s="81" t="s">
        <v>37</v>
      </c>
      <c r="M26" s="30">
        <v>15</v>
      </c>
      <c r="N26" s="81">
        <v>15</v>
      </c>
      <c r="O26" s="81">
        <v>3.7</v>
      </c>
      <c r="P26" s="81">
        <f t="shared" si="3"/>
        <v>60</v>
      </c>
      <c r="Q26" s="81">
        <f t="shared" si="4"/>
        <v>2.775</v>
      </c>
      <c r="R26" s="81">
        <f t="shared" si="5"/>
        <v>17.775</v>
      </c>
      <c r="S26" s="30">
        <v>30</v>
      </c>
      <c r="T26" s="30">
        <v>0</v>
      </c>
      <c r="U26" s="26">
        <v>30</v>
      </c>
      <c r="V26" s="81">
        <f t="shared" si="7"/>
        <v>48</v>
      </c>
      <c r="W26" s="81">
        <f t="shared" si="8"/>
        <v>6.25</v>
      </c>
      <c r="X26" s="81">
        <f t="shared" si="9"/>
        <v>46.6269417475728</v>
      </c>
      <c r="Y26" s="81">
        <v>21</v>
      </c>
      <c r="Z26" s="81">
        <v>78</v>
      </c>
      <c r="AA26" s="105">
        <f t="shared" si="11"/>
        <v>0.269230769230769</v>
      </c>
    </row>
    <row r="27" ht="20" customHeight="1" spans="1:27">
      <c r="A27" s="90" t="s">
        <v>204</v>
      </c>
      <c r="B27" s="91">
        <v>2022207000980</v>
      </c>
      <c r="C27" s="30" t="s">
        <v>35</v>
      </c>
      <c r="D27" s="30" t="s">
        <v>177</v>
      </c>
      <c r="E27" s="92">
        <v>70</v>
      </c>
      <c r="F27" s="92">
        <v>13</v>
      </c>
      <c r="G27" s="92">
        <v>83</v>
      </c>
      <c r="H27" s="81">
        <f t="shared" si="1"/>
        <v>103</v>
      </c>
      <c r="I27" s="81">
        <f t="shared" si="2"/>
        <v>24.1747572815534</v>
      </c>
      <c r="J27" s="81" t="s">
        <v>37</v>
      </c>
      <c r="K27" s="81" t="s">
        <v>37</v>
      </c>
      <c r="L27" s="81" t="s">
        <v>37</v>
      </c>
      <c r="M27" s="92">
        <v>14</v>
      </c>
      <c r="N27" s="81">
        <v>15</v>
      </c>
      <c r="O27" s="81">
        <v>2.7</v>
      </c>
      <c r="P27" s="81">
        <f t="shared" si="3"/>
        <v>60</v>
      </c>
      <c r="Q27" s="81">
        <f t="shared" si="4"/>
        <v>2.025</v>
      </c>
      <c r="R27" s="81">
        <f t="shared" si="5"/>
        <v>16.025</v>
      </c>
      <c r="S27" s="92">
        <v>30</v>
      </c>
      <c r="T27" s="92">
        <v>0</v>
      </c>
      <c r="U27" s="97">
        <v>30</v>
      </c>
      <c r="V27" s="81">
        <f t="shared" si="7"/>
        <v>48</v>
      </c>
      <c r="W27" s="81">
        <f t="shared" si="8"/>
        <v>6.25</v>
      </c>
      <c r="X27" s="81">
        <f t="shared" si="9"/>
        <v>46.4497572815534</v>
      </c>
      <c r="Y27" s="81">
        <v>22</v>
      </c>
      <c r="Z27" s="81">
        <v>78</v>
      </c>
      <c r="AA27" s="105">
        <f t="shared" si="11"/>
        <v>0.282051282051282</v>
      </c>
    </row>
    <row r="28" ht="20" customHeight="1" spans="1:27">
      <c r="A28" s="90" t="s">
        <v>205</v>
      </c>
      <c r="B28" s="91">
        <v>2022207001029</v>
      </c>
      <c r="C28" s="30" t="s">
        <v>35</v>
      </c>
      <c r="D28" s="30" t="s">
        <v>177</v>
      </c>
      <c r="E28" s="30">
        <v>70</v>
      </c>
      <c r="F28" s="30">
        <v>6</v>
      </c>
      <c r="G28" s="30">
        <v>76</v>
      </c>
      <c r="H28" s="81">
        <f t="shared" si="1"/>
        <v>103</v>
      </c>
      <c r="I28" s="81">
        <f t="shared" si="2"/>
        <v>22.1359223300971</v>
      </c>
      <c r="J28" s="81" t="s">
        <v>37</v>
      </c>
      <c r="K28" s="81" t="s">
        <v>37</v>
      </c>
      <c r="L28" s="81" t="s">
        <v>37</v>
      </c>
      <c r="M28" s="30">
        <v>15</v>
      </c>
      <c r="N28" s="81">
        <v>15</v>
      </c>
      <c r="O28" s="81">
        <v>4</v>
      </c>
      <c r="P28" s="81">
        <f t="shared" si="3"/>
        <v>60</v>
      </c>
      <c r="Q28" s="81">
        <f t="shared" si="4"/>
        <v>3</v>
      </c>
      <c r="R28" s="81">
        <f t="shared" si="5"/>
        <v>18</v>
      </c>
      <c r="S28" s="81">
        <v>30</v>
      </c>
      <c r="T28" s="30">
        <v>0</v>
      </c>
      <c r="U28" s="96">
        <v>30</v>
      </c>
      <c r="V28" s="81">
        <f t="shared" si="7"/>
        <v>48</v>
      </c>
      <c r="W28" s="81">
        <f t="shared" si="8"/>
        <v>6.25</v>
      </c>
      <c r="X28" s="81">
        <f t="shared" si="9"/>
        <v>46.3859223300971</v>
      </c>
      <c r="Y28" s="81">
        <v>23</v>
      </c>
      <c r="Z28" s="81">
        <v>78</v>
      </c>
      <c r="AA28" s="105">
        <f t="shared" si="11"/>
        <v>0.294871794871795</v>
      </c>
    </row>
    <row r="29" ht="20" customHeight="1" spans="1:27">
      <c r="A29" s="90" t="s">
        <v>206</v>
      </c>
      <c r="B29" s="134" t="s">
        <v>207</v>
      </c>
      <c r="C29" s="30" t="s">
        <v>35</v>
      </c>
      <c r="D29" s="30" t="s">
        <v>177</v>
      </c>
      <c r="E29" s="30">
        <v>70</v>
      </c>
      <c r="F29" s="30">
        <v>16.2</v>
      </c>
      <c r="G29" s="30">
        <v>86.2</v>
      </c>
      <c r="H29" s="81">
        <f t="shared" si="1"/>
        <v>103</v>
      </c>
      <c r="I29" s="81">
        <f t="shared" si="2"/>
        <v>25.1067961165049</v>
      </c>
      <c r="J29" s="81" t="s">
        <v>37</v>
      </c>
      <c r="K29" s="81" t="s">
        <v>37</v>
      </c>
      <c r="L29" s="81" t="s">
        <v>37</v>
      </c>
      <c r="M29" s="30">
        <v>15</v>
      </c>
      <c r="N29" s="81">
        <v>15</v>
      </c>
      <c r="O29" s="81">
        <v>0</v>
      </c>
      <c r="P29" s="81">
        <f t="shared" si="3"/>
        <v>60</v>
      </c>
      <c r="Q29" s="81">
        <f t="shared" si="4"/>
        <v>0</v>
      </c>
      <c r="R29" s="81">
        <f t="shared" si="5"/>
        <v>15</v>
      </c>
      <c r="S29" s="81">
        <v>30</v>
      </c>
      <c r="T29" s="30">
        <v>0</v>
      </c>
      <c r="U29" s="96">
        <v>30</v>
      </c>
      <c r="V29" s="81">
        <f t="shared" si="7"/>
        <v>48</v>
      </c>
      <c r="W29" s="81">
        <f t="shared" si="8"/>
        <v>6.25</v>
      </c>
      <c r="X29" s="81">
        <f t="shared" si="9"/>
        <v>46.3567961165049</v>
      </c>
      <c r="Y29" s="81">
        <v>24</v>
      </c>
      <c r="Z29" s="81">
        <v>78</v>
      </c>
      <c r="AA29" s="105">
        <f t="shared" si="11"/>
        <v>0.307692307692308</v>
      </c>
    </row>
    <row r="30" s="89" customFormat="1" ht="20" customHeight="1" spans="1:27">
      <c r="A30" s="90" t="s">
        <v>208</v>
      </c>
      <c r="B30" s="134" t="s">
        <v>209</v>
      </c>
      <c r="C30" s="30" t="s">
        <v>35</v>
      </c>
      <c r="D30" s="30" t="s">
        <v>177</v>
      </c>
      <c r="E30" s="30">
        <v>70</v>
      </c>
      <c r="F30" s="30">
        <v>14</v>
      </c>
      <c r="G30" s="30">
        <v>84</v>
      </c>
      <c r="H30" s="81">
        <f t="shared" si="1"/>
        <v>103</v>
      </c>
      <c r="I30" s="81">
        <f t="shared" si="2"/>
        <v>24.4660194174757</v>
      </c>
      <c r="J30" s="81" t="s">
        <v>37</v>
      </c>
      <c r="K30" s="81" t="s">
        <v>37</v>
      </c>
      <c r="L30" s="81" t="s">
        <v>37</v>
      </c>
      <c r="M30" s="30">
        <v>15</v>
      </c>
      <c r="N30" s="81">
        <v>15</v>
      </c>
      <c r="O30" s="81">
        <v>0.6</v>
      </c>
      <c r="P30" s="81">
        <f t="shared" si="3"/>
        <v>60</v>
      </c>
      <c r="Q30" s="81">
        <f t="shared" si="4"/>
        <v>0.45</v>
      </c>
      <c r="R30" s="81">
        <f t="shared" si="5"/>
        <v>15.45</v>
      </c>
      <c r="S30" s="30">
        <v>30</v>
      </c>
      <c r="T30" s="30">
        <v>0</v>
      </c>
      <c r="U30" s="26">
        <v>30</v>
      </c>
      <c r="V30" s="81">
        <f t="shared" si="7"/>
        <v>48</v>
      </c>
      <c r="W30" s="81">
        <f t="shared" si="8"/>
        <v>6.25</v>
      </c>
      <c r="X30" s="81">
        <f t="shared" si="9"/>
        <v>46.1660194174757</v>
      </c>
      <c r="Y30" s="81">
        <v>25</v>
      </c>
      <c r="Z30" s="81">
        <v>78</v>
      </c>
      <c r="AA30" s="105">
        <f t="shared" si="11"/>
        <v>0.320512820512821</v>
      </c>
    </row>
    <row r="31" ht="20" customHeight="1" spans="1:27">
      <c r="A31" s="90" t="s">
        <v>210</v>
      </c>
      <c r="B31" s="91">
        <v>2022207000974</v>
      </c>
      <c r="C31" s="30" t="s">
        <v>35</v>
      </c>
      <c r="D31" s="30" t="s">
        <v>177</v>
      </c>
      <c r="E31" s="30">
        <v>70</v>
      </c>
      <c r="F31" s="30">
        <v>-4</v>
      </c>
      <c r="G31" s="30">
        <v>66</v>
      </c>
      <c r="H31" s="81">
        <f t="shared" ref="H31:H69" si="12">MAX(G$6:G$83)</f>
        <v>103</v>
      </c>
      <c r="I31" s="81">
        <f t="shared" ref="I31:I69" si="13">(G31/H31)*30</f>
        <v>19.2233009708738</v>
      </c>
      <c r="J31" s="81" t="s">
        <v>37</v>
      </c>
      <c r="K31" s="81" t="s">
        <v>37</v>
      </c>
      <c r="L31" s="81" t="s">
        <v>37</v>
      </c>
      <c r="M31" s="30">
        <v>15</v>
      </c>
      <c r="N31" s="81">
        <v>15</v>
      </c>
      <c r="O31" s="81">
        <v>7.5</v>
      </c>
      <c r="P31" s="81">
        <f t="shared" ref="P31:P69" si="14">MAX(O$6:O$83)</f>
        <v>60</v>
      </c>
      <c r="Q31" s="81">
        <f t="shared" ref="Q31:Q69" si="15">(O31/P31)*45</f>
        <v>5.625</v>
      </c>
      <c r="R31" s="81">
        <f t="shared" si="5"/>
        <v>20.625</v>
      </c>
      <c r="S31" s="81">
        <v>30</v>
      </c>
      <c r="T31" s="30">
        <v>0</v>
      </c>
      <c r="U31" s="96">
        <v>30</v>
      </c>
      <c r="V31" s="81">
        <f t="shared" ref="V31:V69" si="16">MAX(U$6:U$83)</f>
        <v>48</v>
      </c>
      <c r="W31" s="81">
        <f t="shared" ref="W31:W69" si="17">(U31/V31)*10</f>
        <v>6.25</v>
      </c>
      <c r="X31" s="81">
        <f t="shared" ref="X31:X69" si="18">SUM(I31+R31+W31)</f>
        <v>46.0983009708738</v>
      </c>
      <c r="Y31" s="81">
        <v>26</v>
      </c>
      <c r="Z31" s="81">
        <v>78</v>
      </c>
      <c r="AA31" s="105">
        <f t="shared" ref="AA31:AA69" si="19">Y31/Z31</f>
        <v>0.333333333333333</v>
      </c>
    </row>
    <row r="32" ht="20" customHeight="1" spans="1:27">
      <c r="A32" s="90" t="s">
        <v>211</v>
      </c>
      <c r="B32" s="91">
        <v>2022207000973</v>
      </c>
      <c r="C32" s="30" t="s">
        <v>35</v>
      </c>
      <c r="D32" s="30" t="s">
        <v>177</v>
      </c>
      <c r="E32" s="30">
        <v>70</v>
      </c>
      <c r="F32" s="30">
        <v>10</v>
      </c>
      <c r="G32" s="30">
        <f>E32+F32</f>
        <v>80</v>
      </c>
      <c r="H32" s="81">
        <f t="shared" si="12"/>
        <v>103</v>
      </c>
      <c r="I32" s="81">
        <f t="shared" si="13"/>
        <v>23.3009708737864</v>
      </c>
      <c r="J32" s="81" t="s">
        <v>37</v>
      </c>
      <c r="K32" s="81" t="s">
        <v>37</v>
      </c>
      <c r="L32" s="81" t="s">
        <v>37</v>
      </c>
      <c r="M32" s="30">
        <v>14</v>
      </c>
      <c r="N32" s="81">
        <v>15</v>
      </c>
      <c r="O32" s="81">
        <v>3.13</v>
      </c>
      <c r="P32" s="81">
        <f t="shared" si="14"/>
        <v>60</v>
      </c>
      <c r="Q32" s="81">
        <f t="shared" si="15"/>
        <v>2.3475</v>
      </c>
      <c r="R32" s="81">
        <f t="shared" si="5"/>
        <v>16.3475</v>
      </c>
      <c r="S32" s="81">
        <v>30</v>
      </c>
      <c r="T32" s="30">
        <v>0</v>
      </c>
      <c r="U32" s="96">
        <v>30</v>
      </c>
      <c r="V32" s="81">
        <f t="shared" si="16"/>
        <v>48</v>
      </c>
      <c r="W32" s="81">
        <f t="shared" si="17"/>
        <v>6.25</v>
      </c>
      <c r="X32" s="81">
        <f t="shared" si="18"/>
        <v>45.8984708737864</v>
      </c>
      <c r="Y32" s="81">
        <v>27</v>
      </c>
      <c r="Z32" s="81">
        <v>78</v>
      </c>
      <c r="AA32" s="105">
        <f t="shared" si="19"/>
        <v>0.346153846153846</v>
      </c>
    </row>
    <row r="33" ht="20" customHeight="1" spans="1:27">
      <c r="A33" s="90" t="s">
        <v>212</v>
      </c>
      <c r="B33" s="91">
        <v>2022207000975</v>
      </c>
      <c r="C33" s="30" t="s">
        <v>35</v>
      </c>
      <c r="D33" s="30" t="s">
        <v>177</v>
      </c>
      <c r="E33" s="30">
        <v>70</v>
      </c>
      <c r="F33" s="30">
        <v>11.4</v>
      </c>
      <c r="G33" s="30">
        <f>E33+F33</f>
        <v>81.4</v>
      </c>
      <c r="H33" s="81">
        <f t="shared" si="12"/>
        <v>103</v>
      </c>
      <c r="I33" s="81">
        <f t="shared" si="13"/>
        <v>23.7087378640777</v>
      </c>
      <c r="J33" s="81" t="s">
        <v>37</v>
      </c>
      <c r="K33" s="81" t="s">
        <v>37</v>
      </c>
      <c r="L33" s="81" t="s">
        <v>37</v>
      </c>
      <c r="M33" s="30">
        <v>15</v>
      </c>
      <c r="N33" s="81">
        <v>15</v>
      </c>
      <c r="O33" s="81">
        <v>0</v>
      </c>
      <c r="P33" s="81">
        <f t="shared" si="14"/>
        <v>60</v>
      </c>
      <c r="Q33" s="81">
        <f t="shared" si="15"/>
        <v>0</v>
      </c>
      <c r="R33" s="81">
        <f t="shared" si="5"/>
        <v>15</v>
      </c>
      <c r="S33" s="81">
        <v>30</v>
      </c>
      <c r="T33" s="30">
        <v>4.5</v>
      </c>
      <c r="U33" s="96">
        <f>S33+T33</f>
        <v>34.5</v>
      </c>
      <c r="V33" s="81">
        <f t="shared" si="16"/>
        <v>48</v>
      </c>
      <c r="W33" s="81">
        <f t="shared" si="17"/>
        <v>7.1875</v>
      </c>
      <c r="X33" s="81">
        <f t="shared" si="18"/>
        <v>45.8962378640777</v>
      </c>
      <c r="Y33" s="81">
        <v>28</v>
      </c>
      <c r="Z33" s="81">
        <v>78</v>
      </c>
      <c r="AA33" s="105">
        <f t="shared" si="19"/>
        <v>0.358974358974359</v>
      </c>
    </row>
    <row r="34" ht="20" customHeight="1" spans="1:27">
      <c r="A34" s="90" t="s">
        <v>213</v>
      </c>
      <c r="B34" s="91">
        <v>2022207001001</v>
      </c>
      <c r="C34" s="30" t="s">
        <v>35</v>
      </c>
      <c r="D34" s="30" t="s">
        <v>177</v>
      </c>
      <c r="E34" s="30">
        <v>70</v>
      </c>
      <c r="F34" s="30">
        <v>13</v>
      </c>
      <c r="G34" s="30">
        <v>83</v>
      </c>
      <c r="H34" s="81">
        <f t="shared" si="12"/>
        <v>103</v>
      </c>
      <c r="I34" s="81">
        <f t="shared" si="13"/>
        <v>24.1747572815534</v>
      </c>
      <c r="J34" s="81" t="s">
        <v>37</v>
      </c>
      <c r="K34" s="81" t="s">
        <v>37</v>
      </c>
      <c r="L34" s="81" t="s">
        <v>37</v>
      </c>
      <c r="M34" s="30">
        <v>15</v>
      </c>
      <c r="N34" s="81">
        <v>15</v>
      </c>
      <c r="O34" s="81">
        <v>0</v>
      </c>
      <c r="P34" s="81">
        <f t="shared" si="14"/>
        <v>60</v>
      </c>
      <c r="Q34" s="81">
        <f t="shared" si="15"/>
        <v>0</v>
      </c>
      <c r="R34" s="81">
        <f t="shared" si="5"/>
        <v>15</v>
      </c>
      <c r="S34" s="81">
        <v>30</v>
      </c>
      <c r="T34" s="30">
        <v>0</v>
      </c>
      <c r="U34" s="96">
        <v>30</v>
      </c>
      <c r="V34" s="81">
        <f t="shared" si="16"/>
        <v>48</v>
      </c>
      <c r="W34" s="81">
        <f t="shared" si="17"/>
        <v>6.25</v>
      </c>
      <c r="X34" s="81">
        <f t="shared" si="18"/>
        <v>45.4247572815534</v>
      </c>
      <c r="Y34" s="81">
        <v>29</v>
      </c>
      <c r="Z34" s="81">
        <v>78</v>
      </c>
      <c r="AA34" s="105">
        <f t="shared" si="19"/>
        <v>0.371794871794872</v>
      </c>
    </row>
    <row r="35" ht="20" customHeight="1" spans="1:27">
      <c r="A35" s="90" t="s">
        <v>214</v>
      </c>
      <c r="B35" s="91">
        <v>2022207001034</v>
      </c>
      <c r="C35" s="30" t="s">
        <v>35</v>
      </c>
      <c r="D35" s="30" t="s">
        <v>177</v>
      </c>
      <c r="E35" s="30">
        <v>70</v>
      </c>
      <c r="F35" s="30">
        <v>9</v>
      </c>
      <c r="G35" s="30">
        <v>79</v>
      </c>
      <c r="H35" s="81">
        <f t="shared" si="12"/>
        <v>103</v>
      </c>
      <c r="I35" s="81">
        <f t="shared" si="13"/>
        <v>23.0097087378641</v>
      </c>
      <c r="J35" s="81" t="s">
        <v>37</v>
      </c>
      <c r="K35" s="81" t="s">
        <v>37</v>
      </c>
      <c r="L35" s="81" t="s">
        <v>37</v>
      </c>
      <c r="M35" s="30">
        <v>15</v>
      </c>
      <c r="N35" s="81">
        <v>15</v>
      </c>
      <c r="O35" s="81">
        <v>0</v>
      </c>
      <c r="P35" s="81">
        <f t="shared" si="14"/>
        <v>60</v>
      </c>
      <c r="Q35" s="81">
        <f t="shared" si="15"/>
        <v>0</v>
      </c>
      <c r="R35" s="81">
        <f t="shared" si="5"/>
        <v>15</v>
      </c>
      <c r="S35" s="81">
        <v>30</v>
      </c>
      <c r="T35" s="30">
        <v>5.5</v>
      </c>
      <c r="U35" s="96">
        <v>35.5</v>
      </c>
      <c r="V35" s="81">
        <f t="shared" si="16"/>
        <v>48</v>
      </c>
      <c r="W35" s="81">
        <f t="shared" si="17"/>
        <v>7.39583333333333</v>
      </c>
      <c r="X35" s="81">
        <f t="shared" si="18"/>
        <v>45.4055420711974</v>
      </c>
      <c r="Y35" s="81">
        <v>30</v>
      </c>
      <c r="Z35" s="81">
        <v>78</v>
      </c>
      <c r="AA35" s="105">
        <f t="shared" si="19"/>
        <v>0.384615384615385</v>
      </c>
    </row>
    <row r="36" ht="20" customHeight="1" spans="1:27">
      <c r="A36" s="90" t="s">
        <v>215</v>
      </c>
      <c r="B36" s="91">
        <v>2022207000997</v>
      </c>
      <c r="C36" s="30" t="s">
        <v>35</v>
      </c>
      <c r="D36" s="30" t="s">
        <v>177</v>
      </c>
      <c r="E36" s="92">
        <v>70</v>
      </c>
      <c r="F36" s="92">
        <v>9.6</v>
      </c>
      <c r="G36" s="92">
        <v>79.6</v>
      </c>
      <c r="H36" s="81">
        <f t="shared" si="12"/>
        <v>103</v>
      </c>
      <c r="I36" s="81">
        <f t="shared" si="13"/>
        <v>23.1844660194175</v>
      </c>
      <c r="J36" s="81" t="s">
        <v>37</v>
      </c>
      <c r="K36" s="81" t="s">
        <v>37</v>
      </c>
      <c r="L36" s="81" t="s">
        <v>37</v>
      </c>
      <c r="M36" s="92">
        <v>15</v>
      </c>
      <c r="N36" s="81">
        <v>15</v>
      </c>
      <c r="O36" s="81">
        <v>0.45</v>
      </c>
      <c r="P36" s="81">
        <f t="shared" si="14"/>
        <v>60</v>
      </c>
      <c r="Q36" s="81">
        <f t="shared" si="15"/>
        <v>0.3375</v>
      </c>
      <c r="R36" s="81">
        <f t="shared" si="5"/>
        <v>15.3375</v>
      </c>
      <c r="S36" s="92">
        <v>30</v>
      </c>
      <c r="T36" s="92">
        <v>2</v>
      </c>
      <c r="U36" s="97">
        <v>32</v>
      </c>
      <c r="V36" s="81">
        <f t="shared" si="16"/>
        <v>48</v>
      </c>
      <c r="W36" s="81">
        <f t="shared" si="17"/>
        <v>6.66666666666667</v>
      </c>
      <c r="X36" s="81">
        <f t="shared" si="18"/>
        <v>45.1886326860841</v>
      </c>
      <c r="Y36" s="81">
        <v>31</v>
      </c>
      <c r="Z36" s="81">
        <v>78</v>
      </c>
      <c r="AA36" s="105">
        <f t="shared" si="19"/>
        <v>0.397435897435897</v>
      </c>
    </row>
    <row r="37" ht="20" customHeight="1" spans="1:27">
      <c r="A37" s="93" t="s">
        <v>216</v>
      </c>
      <c r="B37" s="94">
        <v>2022207001037</v>
      </c>
      <c r="C37" s="30" t="s">
        <v>35</v>
      </c>
      <c r="D37" s="30" t="s">
        <v>177</v>
      </c>
      <c r="E37" s="30">
        <v>70</v>
      </c>
      <c r="F37" s="30">
        <v>4.6</v>
      </c>
      <c r="G37" s="30">
        <v>74.6</v>
      </c>
      <c r="H37" s="81">
        <f t="shared" si="12"/>
        <v>103</v>
      </c>
      <c r="I37" s="81">
        <f t="shared" si="13"/>
        <v>21.7281553398058</v>
      </c>
      <c r="J37" s="81" t="s">
        <v>37</v>
      </c>
      <c r="K37" s="81" t="s">
        <v>37</v>
      </c>
      <c r="L37" s="81" t="s">
        <v>37</v>
      </c>
      <c r="M37" s="30">
        <v>15</v>
      </c>
      <c r="N37" s="81">
        <v>15</v>
      </c>
      <c r="O37" s="81">
        <v>2.25</v>
      </c>
      <c r="P37" s="81">
        <f t="shared" si="14"/>
        <v>60</v>
      </c>
      <c r="Q37" s="81">
        <f t="shared" si="15"/>
        <v>1.6875</v>
      </c>
      <c r="R37" s="81">
        <f t="shared" si="5"/>
        <v>16.6875</v>
      </c>
      <c r="S37" s="30">
        <v>30</v>
      </c>
      <c r="T37" s="30">
        <v>0</v>
      </c>
      <c r="U37" s="26">
        <v>30</v>
      </c>
      <c r="V37" s="81">
        <f t="shared" si="16"/>
        <v>48</v>
      </c>
      <c r="W37" s="81">
        <f t="shared" si="17"/>
        <v>6.25</v>
      </c>
      <c r="X37" s="81">
        <f t="shared" si="18"/>
        <v>44.6656553398058</v>
      </c>
      <c r="Y37" s="81">
        <v>32</v>
      </c>
      <c r="Z37" s="81">
        <v>78</v>
      </c>
      <c r="AA37" s="105">
        <f t="shared" si="19"/>
        <v>0.41025641025641</v>
      </c>
    </row>
    <row r="38" ht="20" customHeight="1" spans="1:27">
      <c r="A38" s="93" t="s">
        <v>217</v>
      </c>
      <c r="B38" s="94">
        <v>2022207001014</v>
      </c>
      <c r="C38" s="30" t="s">
        <v>35</v>
      </c>
      <c r="D38" s="30" t="s">
        <v>177</v>
      </c>
      <c r="E38" s="30">
        <v>70</v>
      </c>
      <c r="F38" s="30">
        <v>10</v>
      </c>
      <c r="G38" s="30">
        <v>80</v>
      </c>
      <c r="H38" s="81">
        <f t="shared" si="12"/>
        <v>103</v>
      </c>
      <c r="I38" s="81">
        <f t="shared" si="13"/>
        <v>23.3009708737864</v>
      </c>
      <c r="J38" s="81" t="s">
        <v>37</v>
      </c>
      <c r="K38" s="81" t="s">
        <v>37</v>
      </c>
      <c r="L38" s="81" t="s">
        <v>37</v>
      </c>
      <c r="M38" s="30">
        <v>15</v>
      </c>
      <c r="N38" s="81">
        <v>15</v>
      </c>
      <c r="O38" s="81">
        <v>0</v>
      </c>
      <c r="P38" s="81">
        <f t="shared" si="14"/>
        <v>60</v>
      </c>
      <c r="Q38" s="81">
        <f t="shared" si="15"/>
        <v>0</v>
      </c>
      <c r="R38" s="81">
        <f t="shared" si="5"/>
        <v>15</v>
      </c>
      <c r="S38" s="30">
        <v>30</v>
      </c>
      <c r="T38" s="30">
        <v>0</v>
      </c>
      <c r="U38" s="26">
        <v>30</v>
      </c>
      <c r="V38" s="81">
        <f t="shared" si="16"/>
        <v>48</v>
      </c>
      <c r="W38" s="81">
        <f t="shared" si="17"/>
        <v>6.25</v>
      </c>
      <c r="X38" s="81">
        <f t="shared" si="18"/>
        <v>44.5509708737864</v>
      </c>
      <c r="Y38" s="81">
        <v>33</v>
      </c>
      <c r="Z38" s="81">
        <v>78</v>
      </c>
      <c r="AA38" s="105">
        <f t="shared" si="19"/>
        <v>0.423076923076923</v>
      </c>
    </row>
    <row r="39" ht="20" customHeight="1" spans="1:27">
      <c r="A39" s="93" t="s">
        <v>218</v>
      </c>
      <c r="B39" s="94" t="s">
        <v>219</v>
      </c>
      <c r="C39" s="30" t="s">
        <v>35</v>
      </c>
      <c r="D39" s="30" t="s">
        <v>177</v>
      </c>
      <c r="E39" s="81">
        <v>70</v>
      </c>
      <c r="F39" s="30">
        <f>6+0.6+3</f>
        <v>9.6</v>
      </c>
      <c r="G39" s="81">
        <f>E39+F39</f>
        <v>79.6</v>
      </c>
      <c r="H39" s="81">
        <f t="shared" si="12"/>
        <v>103</v>
      </c>
      <c r="I39" s="81">
        <f t="shared" si="13"/>
        <v>23.1844660194175</v>
      </c>
      <c r="J39" s="81" t="s">
        <v>37</v>
      </c>
      <c r="K39" s="81" t="s">
        <v>37</v>
      </c>
      <c r="L39" s="81" t="s">
        <v>37</v>
      </c>
      <c r="M39" s="81">
        <v>15</v>
      </c>
      <c r="N39" s="81">
        <v>15</v>
      </c>
      <c r="O39" s="81">
        <v>0</v>
      </c>
      <c r="P39" s="81">
        <f t="shared" si="14"/>
        <v>60</v>
      </c>
      <c r="Q39" s="81">
        <f t="shared" si="15"/>
        <v>0</v>
      </c>
      <c r="R39" s="81">
        <f t="shared" ref="R39:R83" si="20">O39/60*45+M39/N39*15</f>
        <v>15</v>
      </c>
      <c r="S39" s="81">
        <v>30</v>
      </c>
      <c r="T39" s="30">
        <v>0</v>
      </c>
      <c r="U39" s="26">
        <v>30</v>
      </c>
      <c r="V39" s="81">
        <f t="shared" si="16"/>
        <v>48</v>
      </c>
      <c r="W39" s="81">
        <f t="shared" si="17"/>
        <v>6.25</v>
      </c>
      <c r="X39" s="81">
        <f t="shared" si="18"/>
        <v>44.4344660194175</v>
      </c>
      <c r="Y39" s="81">
        <v>34</v>
      </c>
      <c r="Z39" s="81">
        <v>78</v>
      </c>
      <c r="AA39" s="105">
        <f t="shared" si="19"/>
        <v>0.435897435897436</v>
      </c>
    </row>
    <row r="40" ht="20" customHeight="1" spans="1:27">
      <c r="A40" s="93" t="s">
        <v>220</v>
      </c>
      <c r="B40" s="94">
        <v>2022207000976</v>
      </c>
      <c r="C40" s="30" t="s">
        <v>35</v>
      </c>
      <c r="D40" s="30" t="s">
        <v>177</v>
      </c>
      <c r="E40" s="30">
        <v>70</v>
      </c>
      <c r="F40" s="30">
        <v>8.6</v>
      </c>
      <c r="G40" s="30">
        <v>78.6</v>
      </c>
      <c r="H40" s="81">
        <f t="shared" si="12"/>
        <v>103</v>
      </c>
      <c r="I40" s="81">
        <f t="shared" si="13"/>
        <v>22.8932038834951</v>
      </c>
      <c r="J40" s="81" t="s">
        <v>37</v>
      </c>
      <c r="K40" s="81" t="s">
        <v>37</v>
      </c>
      <c r="L40" s="81" t="s">
        <v>37</v>
      </c>
      <c r="M40" s="30">
        <v>15</v>
      </c>
      <c r="N40" s="81">
        <v>15</v>
      </c>
      <c r="O40" s="81">
        <v>0</v>
      </c>
      <c r="P40" s="81">
        <f t="shared" si="14"/>
        <v>60</v>
      </c>
      <c r="Q40" s="81">
        <f t="shared" si="15"/>
        <v>0</v>
      </c>
      <c r="R40" s="81">
        <f t="shared" si="20"/>
        <v>15</v>
      </c>
      <c r="S40" s="30">
        <v>30</v>
      </c>
      <c r="T40" s="30">
        <v>0</v>
      </c>
      <c r="U40" s="26">
        <v>30</v>
      </c>
      <c r="V40" s="81">
        <f t="shared" si="16"/>
        <v>48</v>
      </c>
      <c r="W40" s="81">
        <f t="shared" si="17"/>
        <v>6.25</v>
      </c>
      <c r="X40" s="81">
        <f t="shared" si="18"/>
        <v>44.1432038834951</v>
      </c>
      <c r="Y40" s="81">
        <v>35</v>
      </c>
      <c r="Z40" s="81">
        <v>78</v>
      </c>
      <c r="AA40" s="105">
        <f t="shared" si="19"/>
        <v>0.448717948717949</v>
      </c>
    </row>
    <row r="41" ht="20" customHeight="1" spans="1:27">
      <c r="A41" s="93" t="s">
        <v>221</v>
      </c>
      <c r="B41" s="94">
        <v>2022207001020</v>
      </c>
      <c r="C41" s="30" t="s">
        <v>35</v>
      </c>
      <c r="D41" s="30" t="s">
        <v>177</v>
      </c>
      <c r="E41" s="30">
        <v>70</v>
      </c>
      <c r="F41" s="30">
        <v>8.5</v>
      </c>
      <c r="G41" s="30">
        <f>E41+F41</f>
        <v>78.5</v>
      </c>
      <c r="H41" s="81">
        <f t="shared" si="12"/>
        <v>103</v>
      </c>
      <c r="I41" s="81">
        <f t="shared" si="13"/>
        <v>22.8640776699029</v>
      </c>
      <c r="J41" s="81" t="s">
        <v>37</v>
      </c>
      <c r="K41" s="81" t="s">
        <v>37</v>
      </c>
      <c r="L41" s="81" t="s">
        <v>37</v>
      </c>
      <c r="M41" s="30">
        <v>15</v>
      </c>
      <c r="N41" s="81">
        <v>15</v>
      </c>
      <c r="O41" s="81">
        <v>0</v>
      </c>
      <c r="P41" s="81">
        <f t="shared" si="14"/>
        <v>60</v>
      </c>
      <c r="Q41" s="81">
        <f t="shared" si="15"/>
        <v>0</v>
      </c>
      <c r="R41" s="81">
        <f t="shared" si="20"/>
        <v>15</v>
      </c>
      <c r="S41" s="30">
        <v>30</v>
      </c>
      <c r="T41" s="30">
        <v>0</v>
      </c>
      <c r="U41" s="26">
        <v>30</v>
      </c>
      <c r="V41" s="81">
        <f t="shared" si="16"/>
        <v>48</v>
      </c>
      <c r="W41" s="81">
        <f t="shared" si="17"/>
        <v>6.25</v>
      </c>
      <c r="X41" s="81">
        <f t="shared" si="18"/>
        <v>44.1140776699029</v>
      </c>
      <c r="Y41" s="81">
        <v>36</v>
      </c>
      <c r="Z41" s="81">
        <v>78</v>
      </c>
      <c r="AA41" s="105">
        <f t="shared" si="19"/>
        <v>0.461538461538462</v>
      </c>
    </row>
    <row r="42" ht="20" customHeight="1" spans="1:27">
      <c r="A42" s="93" t="s">
        <v>222</v>
      </c>
      <c r="B42" s="94">
        <v>2022207000993</v>
      </c>
      <c r="C42" s="30" t="s">
        <v>35</v>
      </c>
      <c r="D42" s="30" t="s">
        <v>177</v>
      </c>
      <c r="E42" s="30">
        <v>70</v>
      </c>
      <c r="F42" s="30">
        <v>7.2</v>
      </c>
      <c r="G42" s="30">
        <v>77.2</v>
      </c>
      <c r="H42" s="81">
        <f t="shared" si="12"/>
        <v>103</v>
      </c>
      <c r="I42" s="81">
        <f t="shared" si="13"/>
        <v>22.4854368932039</v>
      </c>
      <c r="J42" s="81" t="s">
        <v>37</v>
      </c>
      <c r="K42" s="81" t="s">
        <v>37</v>
      </c>
      <c r="L42" s="81" t="s">
        <v>37</v>
      </c>
      <c r="M42" s="30">
        <v>15</v>
      </c>
      <c r="N42" s="81">
        <v>15</v>
      </c>
      <c r="O42" s="81">
        <v>0</v>
      </c>
      <c r="P42" s="81">
        <f t="shared" si="14"/>
        <v>60</v>
      </c>
      <c r="Q42" s="81">
        <f t="shared" si="15"/>
        <v>0</v>
      </c>
      <c r="R42" s="81">
        <f t="shared" si="20"/>
        <v>15</v>
      </c>
      <c r="S42" s="30">
        <v>30</v>
      </c>
      <c r="T42" s="30">
        <v>0</v>
      </c>
      <c r="U42" s="26">
        <v>30</v>
      </c>
      <c r="V42" s="81">
        <f t="shared" si="16"/>
        <v>48</v>
      </c>
      <c r="W42" s="81">
        <f t="shared" si="17"/>
        <v>6.25</v>
      </c>
      <c r="X42" s="81">
        <f t="shared" si="18"/>
        <v>43.7354368932039</v>
      </c>
      <c r="Y42" s="81">
        <v>37</v>
      </c>
      <c r="Z42" s="81">
        <v>78</v>
      </c>
      <c r="AA42" s="105">
        <f t="shared" si="19"/>
        <v>0.474358974358974</v>
      </c>
    </row>
    <row r="43" ht="20" customHeight="1" spans="1:27">
      <c r="A43" s="93" t="s">
        <v>223</v>
      </c>
      <c r="B43" s="94">
        <v>2022207001004</v>
      </c>
      <c r="C43" s="30" t="s">
        <v>35</v>
      </c>
      <c r="D43" s="30" t="s">
        <v>177</v>
      </c>
      <c r="E43" s="30">
        <v>70</v>
      </c>
      <c r="F43" s="30">
        <v>5</v>
      </c>
      <c r="G43" s="30">
        <v>75</v>
      </c>
      <c r="H43" s="81">
        <f t="shared" si="12"/>
        <v>103</v>
      </c>
      <c r="I43" s="81">
        <f t="shared" si="13"/>
        <v>21.8446601941748</v>
      </c>
      <c r="J43" s="81" t="s">
        <v>37</v>
      </c>
      <c r="K43" s="81" t="s">
        <v>37</v>
      </c>
      <c r="L43" s="81" t="s">
        <v>37</v>
      </c>
      <c r="M43" s="30">
        <v>15</v>
      </c>
      <c r="N43" s="81">
        <v>15</v>
      </c>
      <c r="O43" s="81">
        <v>0</v>
      </c>
      <c r="P43" s="81">
        <f t="shared" si="14"/>
        <v>60</v>
      </c>
      <c r="Q43" s="81">
        <f t="shared" si="15"/>
        <v>0</v>
      </c>
      <c r="R43" s="81">
        <f t="shared" si="20"/>
        <v>15</v>
      </c>
      <c r="S43" s="30">
        <v>30</v>
      </c>
      <c r="T43" s="30">
        <v>3</v>
      </c>
      <c r="U43" s="26">
        <v>33</v>
      </c>
      <c r="V43" s="81">
        <f t="shared" si="16"/>
        <v>48</v>
      </c>
      <c r="W43" s="81">
        <f t="shared" si="17"/>
        <v>6.875</v>
      </c>
      <c r="X43" s="81">
        <f t="shared" si="18"/>
        <v>43.7196601941748</v>
      </c>
      <c r="Y43" s="81">
        <v>38</v>
      </c>
      <c r="Z43" s="81">
        <v>78</v>
      </c>
      <c r="AA43" s="105">
        <f t="shared" si="19"/>
        <v>0.487179487179487</v>
      </c>
    </row>
    <row r="44" ht="20" customHeight="1" spans="1:27">
      <c r="A44" s="93" t="s">
        <v>224</v>
      </c>
      <c r="B44" s="94">
        <v>2022207001012</v>
      </c>
      <c r="C44" s="30" t="s">
        <v>35</v>
      </c>
      <c r="D44" s="30" t="s">
        <v>177</v>
      </c>
      <c r="E44" s="30">
        <v>70</v>
      </c>
      <c r="F44" s="30">
        <v>4</v>
      </c>
      <c r="G44" s="30">
        <v>74</v>
      </c>
      <c r="H44" s="81">
        <f t="shared" si="12"/>
        <v>103</v>
      </c>
      <c r="I44" s="81">
        <f t="shared" si="13"/>
        <v>21.5533980582524</v>
      </c>
      <c r="J44" s="81" t="s">
        <v>37</v>
      </c>
      <c r="K44" s="81" t="s">
        <v>37</v>
      </c>
      <c r="L44" s="81" t="s">
        <v>37</v>
      </c>
      <c r="M44" s="30">
        <v>15</v>
      </c>
      <c r="N44" s="81">
        <v>15</v>
      </c>
      <c r="O44" s="81">
        <v>0</v>
      </c>
      <c r="P44" s="81">
        <f t="shared" si="14"/>
        <v>60</v>
      </c>
      <c r="Q44" s="81">
        <f t="shared" si="15"/>
        <v>0</v>
      </c>
      <c r="R44" s="81">
        <f t="shared" si="20"/>
        <v>15</v>
      </c>
      <c r="S44" s="30">
        <v>30</v>
      </c>
      <c r="T44" s="30">
        <v>4</v>
      </c>
      <c r="U44" s="26">
        <v>34</v>
      </c>
      <c r="V44" s="81">
        <f t="shared" si="16"/>
        <v>48</v>
      </c>
      <c r="W44" s="81">
        <f t="shared" si="17"/>
        <v>7.08333333333333</v>
      </c>
      <c r="X44" s="81">
        <f t="shared" si="18"/>
        <v>43.6367313915858</v>
      </c>
      <c r="Y44" s="81">
        <v>39</v>
      </c>
      <c r="Z44" s="81">
        <v>78</v>
      </c>
      <c r="AA44" s="105">
        <f t="shared" si="19"/>
        <v>0.5</v>
      </c>
    </row>
    <row r="45" ht="20" customHeight="1" spans="1:27">
      <c r="A45" s="93" t="s">
        <v>225</v>
      </c>
      <c r="B45" s="94">
        <v>2022207000992</v>
      </c>
      <c r="C45" s="30" t="s">
        <v>35</v>
      </c>
      <c r="D45" s="30" t="s">
        <v>177</v>
      </c>
      <c r="E45" s="30">
        <v>70</v>
      </c>
      <c r="F45" s="30">
        <v>-1.8</v>
      </c>
      <c r="G45" s="30">
        <v>68.2</v>
      </c>
      <c r="H45" s="81">
        <f t="shared" si="12"/>
        <v>103</v>
      </c>
      <c r="I45" s="81">
        <f t="shared" si="13"/>
        <v>19.8640776699029</v>
      </c>
      <c r="J45" s="81" t="s">
        <v>37</v>
      </c>
      <c r="K45" s="81" t="s">
        <v>37</v>
      </c>
      <c r="L45" s="81" t="s">
        <v>37</v>
      </c>
      <c r="M45" s="30">
        <v>15</v>
      </c>
      <c r="N45" s="81">
        <v>15</v>
      </c>
      <c r="O45" s="81">
        <v>3.25</v>
      </c>
      <c r="P45" s="81">
        <f t="shared" si="14"/>
        <v>60</v>
      </c>
      <c r="Q45" s="81">
        <f t="shared" si="15"/>
        <v>2.4375</v>
      </c>
      <c r="R45" s="81">
        <f t="shared" si="20"/>
        <v>17.4375</v>
      </c>
      <c r="S45" s="30">
        <v>30</v>
      </c>
      <c r="T45" s="30">
        <v>0</v>
      </c>
      <c r="U45" s="26">
        <v>30</v>
      </c>
      <c r="V45" s="81">
        <f t="shared" si="16"/>
        <v>48</v>
      </c>
      <c r="W45" s="81">
        <f t="shared" si="17"/>
        <v>6.25</v>
      </c>
      <c r="X45" s="81">
        <f t="shared" si="18"/>
        <v>43.5515776699029</v>
      </c>
      <c r="Y45" s="81">
        <v>40</v>
      </c>
      <c r="Z45" s="81">
        <v>78</v>
      </c>
      <c r="AA45" s="105">
        <f t="shared" si="19"/>
        <v>0.512820512820513</v>
      </c>
    </row>
    <row r="46" ht="20" customHeight="1" spans="1:27">
      <c r="A46" s="93" t="s">
        <v>226</v>
      </c>
      <c r="B46" s="94">
        <v>2022207001002</v>
      </c>
      <c r="C46" s="30" t="s">
        <v>35</v>
      </c>
      <c r="D46" s="30" t="s">
        <v>177</v>
      </c>
      <c r="E46" s="30">
        <v>70</v>
      </c>
      <c r="F46" s="30">
        <v>6</v>
      </c>
      <c r="G46" s="30">
        <v>76</v>
      </c>
      <c r="H46" s="81">
        <f t="shared" si="12"/>
        <v>103</v>
      </c>
      <c r="I46" s="81">
        <f t="shared" si="13"/>
        <v>22.1359223300971</v>
      </c>
      <c r="J46" s="81" t="s">
        <v>37</v>
      </c>
      <c r="K46" s="81" t="s">
        <v>37</v>
      </c>
      <c r="L46" s="81" t="s">
        <v>37</v>
      </c>
      <c r="M46" s="30">
        <v>15</v>
      </c>
      <c r="N46" s="81">
        <v>15</v>
      </c>
      <c r="O46" s="81">
        <v>0.24</v>
      </c>
      <c r="P46" s="81">
        <f t="shared" si="14"/>
        <v>60</v>
      </c>
      <c r="Q46" s="81">
        <f t="shared" si="15"/>
        <v>0.18</v>
      </c>
      <c r="R46" s="81">
        <f t="shared" si="20"/>
        <v>15.18</v>
      </c>
      <c r="S46" s="30">
        <v>30</v>
      </c>
      <c r="T46" s="30">
        <v>0</v>
      </c>
      <c r="U46" s="26">
        <v>30</v>
      </c>
      <c r="V46" s="81">
        <f t="shared" si="16"/>
        <v>48</v>
      </c>
      <c r="W46" s="81">
        <f t="shared" si="17"/>
        <v>6.25</v>
      </c>
      <c r="X46" s="81">
        <f t="shared" si="18"/>
        <v>43.5659223300971</v>
      </c>
      <c r="Y46" s="81">
        <v>41</v>
      </c>
      <c r="Z46" s="81">
        <v>78</v>
      </c>
      <c r="AA46" s="105">
        <f t="shared" si="19"/>
        <v>0.525641025641026</v>
      </c>
    </row>
    <row r="47" ht="20" customHeight="1" spans="1:27">
      <c r="A47" s="93" t="s">
        <v>227</v>
      </c>
      <c r="B47" s="135" t="s">
        <v>228</v>
      </c>
      <c r="C47" s="30" t="s">
        <v>35</v>
      </c>
      <c r="D47" s="30" t="s">
        <v>177</v>
      </c>
      <c r="E47" s="30">
        <v>70</v>
      </c>
      <c r="F47" s="30">
        <v>3.355</v>
      </c>
      <c r="G47" s="30">
        <f>E47+F47</f>
        <v>73.355</v>
      </c>
      <c r="H47" s="81">
        <f t="shared" si="12"/>
        <v>103</v>
      </c>
      <c r="I47" s="81">
        <f t="shared" si="13"/>
        <v>21.3655339805825</v>
      </c>
      <c r="J47" s="81" t="s">
        <v>37</v>
      </c>
      <c r="K47" s="81" t="s">
        <v>37</v>
      </c>
      <c r="L47" s="81" t="s">
        <v>37</v>
      </c>
      <c r="M47" s="30">
        <v>15</v>
      </c>
      <c r="N47" s="81">
        <v>15</v>
      </c>
      <c r="O47" s="81">
        <v>1.25</v>
      </c>
      <c r="P47" s="81">
        <f t="shared" si="14"/>
        <v>60</v>
      </c>
      <c r="Q47" s="81">
        <f t="shared" si="15"/>
        <v>0.9375</v>
      </c>
      <c r="R47" s="81">
        <f t="shared" si="20"/>
        <v>15.9375</v>
      </c>
      <c r="S47" s="30">
        <v>30</v>
      </c>
      <c r="T47" s="30">
        <v>0</v>
      </c>
      <c r="U47" s="26">
        <v>30</v>
      </c>
      <c r="V47" s="81">
        <f t="shared" si="16"/>
        <v>48</v>
      </c>
      <c r="W47" s="81">
        <f t="shared" si="17"/>
        <v>6.25</v>
      </c>
      <c r="X47" s="81">
        <f t="shared" si="18"/>
        <v>43.5530339805825</v>
      </c>
      <c r="Y47" s="81">
        <v>42</v>
      </c>
      <c r="Z47" s="81">
        <v>78</v>
      </c>
      <c r="AA47" s="105">
        <f t="shared" si="19"/>
        <v>0.538461538461538</v>
      </c>
    </row>
    <row r="48" ht="20" customHeight="1" spans="1:27">
      <c r="A48" s="93" t="s">
        <v>229</v>
      </c>
      <c r="B48" s="94">
        <v>2022207001010</v>
      </c>
      <c r="C48" s="30" t="s">
        <v>35</v>
      </c>
      <c r="D48" s="30" t="s">
        <v>177</v>
      </c>
      <c r="E48" s="30">
        <v>70</v>
      </c>
      <c r="F48" s="30">
        <v>10.6</v>
      </c>
      <c r="G48" s="30">
        <v>70.6</v>
      </c>
      <c r="H48" s="81">
        <f t="shared" si="12"/>
        <v>103</v>
      </c>
      <c r="I48" s="81">
        <f t="shared" si="13"/>
        <v>20.5631067961165</v>
      </c>
      <c r="J48" s="81" t="s">
        <v>37</v>
      </c>
      <c r="K48" s="81" t="s">
        <v>37</v>
      </c>
      <c r="L48" s="81" t="s">
        <v>37</v>
      </c>
      <c r="M48" s="30">
        <v>15</v>
      </c>
      <c r="N48" s="81">
        <v>15</v>
      </c>
      <c r="O48" s="81">
        <v>0</v>
      </c>
      <c r="P48" s="81">
        <f t="shared" si="14"/>
        <v>60</v>
      </c>
      <c r="Q48" s="81">
        <f t="shared" si="15"/>
        <v>0</v>
      </c>
      <c r="R48" s="81">
        <f t="shared" si="20"/>
        <v>15</v>
      </c>
      <c r="S48" s="30">
        <v>30</v>
      </c>
      <c r="T48" s="30">
        <v>8</v>
      </c>
      <c r="U48" s="26">
        <v>38</v>
      </c>
      <c r="V48" s="81">
        <f t="shared" si="16"/>
        <v>48</v>
      </c>
      <c r="W48" s="81">
        <f t="shared" si="17"/>
        <v>7.91666666666667</v>
      </c>
      <c r="X48" s="81">
        <f t="shared" si="18"/>
        <v>43.4797734627832</v>
      </c>
      <c r="Y48" s="81">
        <v>43</v>
      </c>
      <c r="Z48" s="81">
        <v>78</v>
      </c>
      <c r="AA48" s="105">
        <f t="shared" si="19"/>
        <v>0.551282051282051</v>
      </c>
    </row>
    <row r="49" ht="20" customHeight="1" spans="1:27">
      <c r="A49" s="93" t="s">
        <v>230</v>
      </c>
      <c r="B49" s="94">
        <v>2022207001013</v>
      </c>
      <c r="C49" s="30" t="s">
        <v>35</v>
      </c>
      <c r="D49" s="30" t="s">
        <v>177</v>
      </c>
      <c r="E49" s="30">
        <v>70</v>
      </c>
      <c r="F49" s="30">
        <v>3.5</v>
      </c>
      <c r="G49" s="30">
        <f>E49+F49</f>
        <v>73.5</v>
      </c>
      <c r="H49" s="81">
        <f t="shared" si="12"/>
        <v>103</v>
      </c>
      <c r="I49" s="81">
        <f t="shared" si="13"/>
        <v>21.4077669902913</v>
      </c>
      <c r="J49" s="81" t="s">
        <v>37</v>
      </c>
      <c r="K49" s="81" t="s">
        <v>37</v>
      </c>
      <c r="L49" s="81" t="s">
        <v>37</v>
      </c>
      <c r="M49" s="30">
        <v>15</v>
      </c>
      <c r="N49" s="81">
        <v>15</v>
      </c>
      <c r="O49" s="81">
        <v>0</v>
      </c>
      <c r="P49" s="81">
        <f t="shared" si="14"/>
        <v>60</v>
      </c>
      <c r="Q49" s="81">
        <f t="shared" si="15"/>
        <v>0</v>
      </c>
      <c r="R49" s="81">
        <f t="shared" si="20"/>
        <v>15</v>
      </c>
      <c r="S49" s="30">
        <v>30</v>
      </c>
      <c r="T49" s="30">
        <v>2</v>
      </c>
      <c r="U49" s="26">
        <f>S49+T49</f>
        <v>32</v>
      </c>
      <c r="V49" s="81">
        <f t="shared" si="16"/>
        <v>48</v>
      </c>
      <c r="W49" s="81">
        <f t="shared" si="17"/>
        <v>6.66666666666667</v>
      </c>
      <c r="X49" s="81">
        <f t="shared" si="18"/>
        <v>43.0744336569579</v>
      </c>
      <c r="Y49" s="81">
        <v>44</v>
      </c>
      <c r="Z49" s="81">
        <v>78</v>
      </c>
      <c r="AA49" s="105">
        <f t="shared" si="19"/>
        <v>0.564102564102564</v>
      </c>
    </row>
    <row r="50" ht="20" customHeight="1" spans="1:27">
      <c r="A50" s="93" t="s">
        <v>231</v>
      </c>
      <c r="B50" s="94">
        <v>2022207001042</v>
      </c>
      <c r="C50" s="30" t="s">
        <v>35</v>
      </c>
      <c r="D50" s="30" t="s">
        <v>177</v>
      </c>
      <c r="E50" s="30">
        <v>70</v>
      </c>
      <c r="F50" s="30">
        <v>4.7</v>
      </c>
      <c r="G50" s="30">
        <v>74.7</v>
      </c>
      <c r="H50" s="81">
        <f t="shared" si="12"/>
        <v>103</v>
      </c>
      <c r="I50" s="81">
        <f t="shared" si="13"/>
        <v>21.7572815533981</v>
      </c>
      <c r="J50" s="81" t="s">
        <v>37</v>
      </c>
      <c r="K50" s="81" t="s">
        <v>37</v>
      </c>
      <c r="L50" s="81" t="s">
        <v>37</v>
      </c>
      <c r="M50" s="30">
        <v>15</v>
      </c>
      <c r="N50" s="81">
        <v>15</v>
      </c>
      <c r="O50" s="81">
        <v>0</v>
      </c>
      <c r="P50" s="81">
        <f t="shared" si="14"/>
        <v>60</v>
      </c>
      <c r="Q50" s="81">
        <f t="shared" si="15"/>
        <v>0</v>
      </c>
      <c r="R50" s="81">
        <f t="shared" si="20"/>
        <v>15</v>
      </c>
      <c r="S50" s="30">
        <v>30</v>
      </c>
      <c r="T50" s="30">
        <v>0</v>
      </c>
      <c r="U50" s="96">
        <v>30</v>
      </c>
      <c r="V50" s="81">
        <f t="shared" si="16"/>
        <v>48</v>
      </c>
      <c r="W50" s="81">
        <f t="shared" si="17"/>
        <v>6.25</v>
      </c>
      <c r="X50" s="81">
        <f t="shared" si="18"/>
        <v>43.0072815533981</v>
      </c>
      <c r="Y50" s="81">
        <v>45</v>
      </c>
      <c r="Z50" s="81">
        <v>78</v>
      </c>
      <c r="AA50" s="105">
        <f t="shared" si="19"/>
        <v>0.576923076923077</v>
      </c>
    </row>
    <row r="51" ht="20" customHeight="1" spans="1:27">
      <c r="A51" s="93" t="s">
        <v>232</v>
      </c>
      <c r="B51" s="94">
        <v>2022207000983</v>
      </c>
      <c r="C51" s="30" t="s">
        <v>35</v>
      </c>
      <c r="D51" s="30" t="s">
        <v>177</v>
      </c>
      <c r="E51" s="30">
        <v>70</v>
      </c>
      <c r="F51" s="30">
        <v>4.5</v>
      </c>
      <c r="G51" s="30">
        <v>74.5</v>
      </c>
      <c r="H51" s="81">
        <f t="shared" si="12"/>
        <v>103</v>
      </c>
      <c r="I51" s="81">
        <f t="shared" si="13"/>
        <v>21.6990291262136</v>
      </c>
      <c r="J51" s="81" t="s">
        <v>37</v>
      </c>
      <c r="K51" s="81" t="s">
        <v>37</v>
      </c>
      <c r="L51" s="81" t="s">
        <v>37</v>
      </c>
      <c r="M51" s="30">
        <v>15</v>
      </c>
      <c r="N51" s="81">
        <v>15</v>
      </c>
      <c r="O51" s="81">
        <v>0</v>
      </c>
      <c r="P51" s="81">
        <f t="shared" si="14"/>
        <v>60</v>
      </c>
      <c r="Q51" s="81">
        <f t="shared" si="15"/>
        <v>0</v>
      </c>
      <c r="R51" s="81">
        <f t="shared" si="20"/>
        <v>15</v>
      </c>
      <c r="S51" s="30">
        <v>30</v>
      </c>
      <c r="T51" s="30">
        <v>0</v>
      </c>
      <c r="U51" s="26">
        <v>30</v>
      </c>
      <c r="V51" s="81">
        <f t="shared" si="16"/>
        <v>48</v>
      </c>
      <c r="W51" s="81">
        <f t="shared" si="17"/>
        <v>6.25</v>
      </c>
      <c r="X51" s="81">
        <f t="shared" si="18"/>
        <v>42.9490291262136</v>
      </c>
      <c r="Y51" s="81">
        <v>46</v>
      </c>
      <c r="Z51" s="81">
        <v>78</v>
      </c>
      <c r="AA51" s="105">
        <f t="shared" si="19"/>
        <v>0.58974358974359</v>
      </c>
    </row>
    <row r="52" ht="20" customHeight="1" spans="1:27">
      <c r="A52" s="93" t="s">
        <v>233</v>
      </c>
      <c r="B52" s="135" t="s">
        <v>234</v>
      </c>
      <c r="C52" s="30" t="s">
        <v>35</v>
      </c>
      <c r="D52" s="30" t="s">
        <v>177</v>
      </c>
      <c r="E52" s="72">
        <v>70</v>
      </c>
      <c r="F52" s="30">
        <v>4.4</v>
      </c>
      <c r="G52" s="30">
        <v>74.4</v>
      </c>
      <c r="H52" s="81">
        <f t="shared" si="12"/>
        <v>103</v>
      </c>
      <c r="I52" s="81">
        <f t="shared" si="13"/>
        <v>21.6699029126214</v>
      </c>
      <c r="J52" s="81" t="s">
        <v>37</v>
      </c>
      <c r="K52" s="81" t="s">
        <v>37</v>
      </c>
      <c r="L52" s="81" t="s">
        <v>37</v>
      </c>
      <c r="M52" s="72">
        <v>15</v>
      </c>
      <c r="N52" s="81">
        <v>15</v>
      </c>
      <c r="O52" s="81">
        <v>0</v>
      </c>
      <c r="P52" s="81">
        <f t="shared" si="14"/>
        <v>60</v>
      </c>
      <c r="Q52" s="81">
        <f t="shared" si="15"/>
        <v>0</v>
      </c>
      <c r="R52" s="81">
        <f t="shared" si="20"/>
        <v>15</v>
      </c>
      <c r="S52" s="30">
        <v>30</v>
      </c>
      <c r="T52" s="30">
        <v>0</v>
      </c>
      <c r="U52" s="26">
        <v>30</v>
      </c>
      <c r="V52" s="81">
        <f t="shared" si="16"/>
        <v>48</v>
      </c>
      <c r="W52" s="81">
        <f t="shared" si="17"/>
        <v>6.25</v>
      </c>
      <c r="X52" s="81">
        <f t="shared" si="18"/>
        <v>42.9199029126214</v>
      </c>
      <c r="Y52" s="81">
        <v>47</v>
      </c>
      <c r="Z52" s="81">
        <v>78</v>
      </c>
      <c r="AA52" s="105">
        <f t="shared" si="19"/>
        <v>0.602564102564103</v>
      </c>
    </row>
    <row r="53" ht="20" customHeight="1" spans="1:27">
      <c r="A53" s="93" t="s">
        <v>235</v>
      </c>
      <c r="B53" s="94">
        <v>2022207001035</v>
      </c>
      <c r="C53" s="30" t="s">
        <v>35</v>
      </c>
      <c r="D53" s="30" t="s">
        <v>177</v>
      </c>
      <c r="E53" s="72">
        <v>70</v>
      </c>
      <c r="F53" s="30">
        <v>4.4</v>
      </c>
      <c r="G53" s="30">
        <v>74.4</v>
      </c>
      <c r="H53" s="81">
        <f t="shared" si="12"/>
        <v>103</v>
      </c>
      <c r="I53" s="81">
        <f t="shared" si="13"/>
        <v>21.6699029126214</v>
      </c>
      <c r="J53" s="81" t="s">
        <v>37</v>
      </c>
      <c r="K53" s="81" t="s">
        <v>37</v>
      </c>
      <c r="L53" s="81" t="s">
        <v>37</v>
      </c>
      <c r="M53" s="72">
        <v>15</v>
      </c>
      <c r="N53" s="81">
        <v>15</v>
      </c>
      <c r="O53" s="81">
        <v>0</v>
      </c>
      <c r="P53" s="81">
        <f t="shared" si="14"/>
        <v>60</v>
      </c>
      <c r="Q53" s="81">
        <f t="shared" si="15"/>
        <v>0</v>
      </c>
      <c r="R53" s="81">
        <f t="shared" si="20"/>
        <v>15</v>
      </c>
      <c r="S53" s="30">
        <v>30</v>
      </c>
      <c r="T53" s="30">
        <v>0</v>
      </c>
      <c r="U53" s="26">
        <v>30</v>
      </c>
      <c r="V53" s="81">
        <f t="shared" si="16"/>
        <v>48</v>
      </c>
      <c r="W53" s="81">
        <f t="shared" si="17"/>
        <v>6.25</v>
      </c>
      <c r="X53" s="81">
        <f t="shared" si="18"/>
        <v>42.9199029126214</v>
      </c>
      <c r="Y53" s="81">
        <v>48</v>
      </c>
      <c r="Z53" s="81">
        <v>78</v>
      </c>
      <c r="AA53" s="105">
        <f t="shared" si="19"/>
        <v>0.615384615384615</v>
      </c>
    </row>
    <row r="54" ht="20" customHeight="1" spans="1:27">
      <c r="A54" s="93" t="s">
        <v>236</v>
      </c>
      <c r="B54" s="94">
        <v>2022207001038</v>
      </c>
      <c r="C54" s="30" t="s">
        <v>35</v>
      </c>
      <c r="D54" s="30" t="s">
        <v>177</v>
      </c>
      <c r="E54" s="72">
        <v>70</v>
      </c>
      <c r="F54" s="30">
        <v>4.2</v>
      </c>
      <c r="G54" s="72">
        <v>74.2</v>
      </c>
      <c r="H54" s="81">
        <f t="shared" si="12"/>
        <v>103</v>
      </c>
      <c r="I54" s="81">
        <f t="shared" si="13"/>
        <v>21.6116504854369</v>
      </c>
      <c r="J54" s="81" t="s">
        <v>37</v>
      </c>
      <c r="K54" s="81" t="s">
        <v>37</v>
      </c>
      <c r="L54" s="81" t="s">
        <v>37</v>
      </c>
      <c r="M54" s="72">
        <v>15</v>
      </c>
      <c r="N54" s="81">
        <v>15</v>
      </c>
      <c r="O54" s="81">
        <v>0</v>
      </c>
      <c r="P54" s="81">
        <f t="shared" si="14"/>
        <v>60</v>
      </c>
      <c r="Q54" s="81">
        <f t="shared" si="15"/>
        <v>0</v>
      </c>
      <c r="R54" s="81">
        <f t="shared" si="20"/>
        <v>15</v>
      </c>
      <c r="S54" s="72">
        <v>30</v>
      </c>
      <c r="T54" s="72">
        <v>0</v>
      </c>
      <c r="U54" s="98">
        <v>30</v>
      </c>
      <c r="V54" s="81">
        <f t="shared" si="16"/>
        <v>48</v>
      </c>
      <c r="W54" s="81">
        <f t="shared" si="17"/>
        <v>6.25</v>
      </c>
      <c r="X54" s="81">
        <f t="shared" si="18"/>
        <v>42.8616504854369</v>
      </c>
      <c r="Y54" s="81">
        <v>49</v>
      </c>
      <c r="Z54" s="81">
        <v>78</v>
      </c>
      <c r="AA54" s="105">
        <f t="shared" si="19"/>
        <v>0.628205128205128</v>
      </c>
    </row>
    <row r="55" ht="20" customHeight="1" spans="1:27">
      <c r="A55" s="93" t="s">
        <v>237</v>
      </c>
      <c r="B55" s="94">
        <v>2022207001003</v>
      </c>
      <c r="C55" s="30" t="s">
        <v>35</v>
      </c>
      <c r="D55" s="30" t="s">
        <v>177</v>
      </c>
      <c r="E55" s="72">
        <v>70</v>
      </c>
      <c r="F55" s="30">
        <v>4.2</v>
      </c>
      <c r="G55" s="72">
        <f>E55+F55</f>
        <v>74.2</v>
      </c>
      <c r="H55" s="81">
        <f t="shared" si="12"/>
        <v>103</v>
      </c>
      <c r="I55" s="81">
        <f t="shared" si="13"/>
        <v>21.6116504854369</v>
      </c>
      <c r="J55" s="81" t="s">
        <v>37</v>
      </c>
      <c r="K55" s="81" t="s">
        <v>37</v>
      </c>
      <c r="L55" s="81" t="s">
        <v>37</v>
      </c>
      <c r="M55" s="72">
        <v>15</v>
      </c>
      <c r="N55" s="81">
        <v>15</v>
      </c>
      <c r="O55" s="81">
        <v>0</v>
      </c>
      <c r="P55" s="81">
        <f t="shared" si="14"/>
        <v>60</v>
      </c>
      <c r="Q55" s="81">
        <f t="shared" si="15"/>
        <v>0</v>
      </c>
      <c r="R55" s="81">
        <f t="shared" si="20"/>
        <v>15</v>
      </c>
      <c r="S55" s="72">
        <v>30</v>
      </c>
      <c r="T55" s="72">
        <v>0</v>
      </c>
      <c r="U55" s="98">
        <f>S55+T55</f>
        <v>30</v>
      </c>
      <c r="V55" s="81">
        <f t="shared" si="16"/>
        <v>48</v>
      </c>
      <c r="W55" s="81">
        <f t="shared" si="17"/>
        <v>6.25</v>
      </c>
      <c r="X55" s="81">
        <f t="shared" si="18"/>
        <v>42.8616504854369</v>
      </c>
      <c r="Y55" s="81">
        <v>50</v>
      </c>
      <c r="Z55" s="81">
        <v>78</v>
      </c>
      <c r="AA55" s="105">
        <f t="shared" si="19"/>
        <v>0.641025641025641</v>
      </c>
    </row>
    <row r="56" ht="20" customHeight="1" spans="1:27">
      <c r="A56" s="93" t="s">
        <v>238</v>
      </c>
      <c r="B56" s="94">
        <v>2022207000981</v>
      </c>
      <c r="C56" s="30" t="s">
        <v>35</v>
      </c>
      <c r="D56" s="30" t="s">
        <v>177</v>
      </c>
      <c r="E56" s="72">
        <v>70</v>
      </c>
      <c r="F56" s="30">
        <v>3.5</v>
      </c>
      <c r="G56" s="72">
        <v>74.1</v>
      </c>
      <c r="H56" s="81">
        <f t="shared" si="12"/>
        <v>103</v>
      </c>
      <c r="I56" s="81">
        <f t="shared" si="13"/>
        <v>21.5825242718447</v>
      </c>
      <c r="J56" s="81" t="s">
        <v>37</v>
      </c>
      <c r="K56" s="81" t="s">
        <v>37</v>
      </c>
      <c r="L56" s="81" t="s">
        <v>37</v>
      </c>
      <c r="M56" s="72">
        <v>15</v>
      </c>
      <c r="N56" s="81">
        <v>15</v>
      </c>
      <c r="O56" s="81">
        <v>0</v>
      </c>
      <c r="P56" s="81">
        <f t="shared" si="14"/>
        <v>60</v>
      </c>
      <c r="Q56" s="81">
        <f t="shared" si="15"/>
        <v>0</v>
      </c>
      <c r="R56" s="81">
        <f t="shared" si="20"/>
        <v>15</v>
      </c>
      <c r="S56" s="72">
        <v>30</v>
      </c>
      <c r="T56" s="72">
        <v>0</v>
      </c>
      <c r="U56" s="98">
        <v>30</v>
      </c>
      <c r="V56" s="81">
        <f t="shared" si="16"/>
        <v>48</v>
      </c>
      <c r="W56" s="81">
        <f t="shared" si="17"/>
        <v>6.25</v>
      </c>
      <c r="X56" s="81">
        <f t="shared" si="18"/>
        <v>42.8325242718447</v>
      </c>
      <c r="Y56" s="81">
        <v>51</v>
      </c>
      <c r="Z56" s="81">
        <v>78</v>
      </c>
      <c r="AA56" s="105">
        <f t="shared" si="19"/>
        <v>0.653846153846154</v>
      </c>
    </row>
    <row r="57" ht="20" customHeight="1" spans="1:27">
      <c r="A57" s="93" t="s">
        <v>239</v>
      </c>
      <c r="B57" s="94">
        <v>2022207001043</v>
      </c>
      <c r="C57" s="30" t="s">
        <v>35</v>
      </c>
      <c r="D57" s="30" t="s">
        <v>177</v>
      </c>
      <c r="E57" s="72">
        <v>70</v>
      </c>
      <c r="F57" s="30">
        <v>4</v>
      </c>
      <c r="G57" s="72">
        <v>74</v>
      </c>
      <c r="H57" s="81">
        <f t="shared" si="12"/>
        <v>103</v>
      </c>
      <c r="I57" s="81">
        <f t="shared" si="13"/>
        <v>21.5533980582524</v>
      </c>
      <c r="J57" s="81" t="s">
        <v>37</v>
      </c>
      <c r="K57" s="81" t="s">
        <v>37</v>
      </c>
      <c r="L57" s="81" t="s">
        <v>37</v>
      </c>
      <c r="M57" s="72">
        <v>15</v>
      </c>
      <c r="N57" s="81">
        <v>15</v>
      </c>
      <c r="O57" s="81">
        <v>0</v>
      </c>
      <c r="P57" s="81">
        <f t="shared" si="14"/>
        <v>60</v>
      </c>
      <c r="Q57" s="81">
        <f t="shared" si="15"/>
        <v>0</v>
      </c>
      <c r="R57" s="81">
        <f t="shared" si="20"/>
        <v>15</v>
      </c>
      <c r="S57" s="99">
        <v>30</v>
      </c>
      <c r="T57" s="72">
        <v>0</v>
      </c>
      <c r="U57" s="100">
        <v>30</v>
      </c>
      <c r="V57" s="81">
        <f t="shared" si="16"/>
        <v>48</v>
      </c>
      <c r="W57" s="81">
        <f t="shared" si="17"/>
        <v>6.25</v>
      </c>
      <c r="X57" s="81">
        <f t="shared" si="18"/>
        <v>42.8033980582524</v>
      </c>
      <c r="Y57" s="81">
        <v>52</v>
      </c>
      <c r="Z57" s="81">
        <v>78</v>
      </c>
      <c r="AA57" s="105">
        <f t="shared" si="19"/>
        <v>0.666666666666667</v>
      </c>
    </row>
    <row r="58" ht="20" customHeight="1" spans="1:27">
      <c r="A58" s="93" t="s">
        <v>240</v>
      </c>
      <c r="B58" s="94">
        <v>2022207001025</v>
      </c>
      <c r="C58" s="30" t="s">
        <v>35</v>
      </c>
      <c r="D58" s="30" t="s">
        <v>177</v>
      </c>
      <c r="E58" s="30">
        <v>70</v>
      </c>
      <c r="F58" s="30">
        <v>4</v>
      </c>
      <c r="G58" s="30">
        <v>74</v>
      </c>
      <c r="H58" s="81">
        <f t="shared" si="12"/>
        <v>103</v>
      </c>
      <c r="I58" s="81">
        <f t="shared" si="13"/>
        <v>21.5533980582524</v>
      </c>
      <c r="J58" s="81" t="s">
        <v>37</v>
      </c>
      <c r="K58" s="81" t="s">
        <v>37</v>
      </c>
      <c r="L58" s="81" t="s">
        <v>37</v>
      </c>
      <c r="M58" s="30">
        <v>15</v>
      </c>
      <c r="N58" s="81">
        <v>15</v>
      </c>
      <c r="O58" s="81">
        <v>0</v>
      </c>
      <c r="P58" s="81">
        <f t="shared" si="14"/>
        <v>60</v>
      </c>
      <c r="Q58" s="81">
        <f t="shared" si="15"/>
        <v>0</v>
      </c>
      <c r="R58" s="81">
        <f t="shared" si="20"/>
        <v>15</v>
      </c>
      <c r="S58" s="30">
        <v>30</v>
      </c>
      <c r="T58" s="30">
        <v>0</v>
      </c>
      <c r="U58" s="26">
        <v>30</v>
      </c>
      <c r="V58" s="81">
        <f t="shared" si="16"/>
        <v>48</v>
      </c>
      <c r="W58" s="81">
        <f t="shared" si="17"/>
        <v>6.25</v>
      </c>
      <c r="X58" s="81">
        <f t="shared" si="18"/>
        <v>42.8033980582524</v>
      </c>
      <c r="Y58" s="81">
        <v>53</v>
      </c>
      <c r="Z58" s="81">
        <v>78</v>
      </c>
      <c r="AA58" s="105">
        <f t="shared" si="19"/>
        <v>0.67948717948718</v>
      </c>
    </row>
    <row r="59" ht="20" customHeight="1" spans="1:27">
      <c r="A59" s="93" t="s">
        <v>241</v>
      </c>
      <c r="B59" s="94">
        <v>2022207001044</v>
      </c>
      <c r="C59" s="30" t="s">
        <v>35</v>
      </c>
      <c r="D59" s="30" t="s">
        <v>177</v>
      </c>
      <c r="E59" s="30">
        <v>70</v>
      </c>
      <c r="F59" s="30">
        <v>4</v>
      </c>
      <c r="G59" s="30">
        <v>74</v>
      </c>
      <c r="H59" s="81">
        <f t="shared" si="12"/>
        <v>103</v>
      </c>
      <c r="I59" s="81">
        <f t="shared" si="13"/>
        <v>21.5533980582524</v>
      </c>
      <c r="J59" s="81" t="s">
        <v>37</v>
      </c>
      <c r="K59" s="81" t="s">
        <v>37</v>
      </c>
      <c r="L59" s="81" t="s">
        <v>37</v>
      </c>
      <c r="M59" s="30">
        <v>15</v>
      </c>
      <c r="N59" s="81">
        <v>15</v>
      </c>
      <c r="O59" s="81">
        <v>0</v>
      </c>
      <c r="P59" s="81">
        <f t="shared" si="14"/>
        <v>60</v>
      </c>
      <c r="Q59" s="81">
        <f t="shared" si="15"/>
        <v>0</v>
      </c>
      <c r="R59" s="81">
        <f t="shared" si="20"/>
        <v>15</v>
      </c>
      <c r="S59" s="30">
        <v>30</v>
      </c>
      <c r="T59" s="30">
        <v>0</v>
      </c>
      <c r="U59" s="26">
        <v>30</v>
      </c>
      <c r="V59" s="81">
        <f t="shared" si="16"/>
        <v>48</v>
      </c>
      <c r="W59" s="81">
        <f t="shared" si="17"/>
        <v>6.25</v>
      </c>
      <c r="X59" s="81">
        <f t="shared" si="18"/>
        <v>42.8033980582524</v>
      </c>
      <c r="Y59" s="81">
        <v>54</v>
      </c>
      <c r="Z59" s="81">
        <v>78</v>
      </c>
      <c r="AA59" s="105">
        <f t="shared" si="19"/>
        <v>0.692307692307692</v>
      </c>
    </row>
    <row r="60" ht="20" customHeight="1" spans="1:27">
      <c r="A60" s="93" t="s">
        <v>242</v>
      </c>
      <c r="B60" s="94">
        <v>2022207000985</v>
      </c>
      <c r="C60" s="30" t="s">
        <v>35</v>
      </c>
      <c r="D60" s="30" t="s">
        <v>177</v>
      </c>
      <c r="E60" s="30">
        <v>70</v>
      </c>
      <c r="F60" s="30">
        <v>4</v>
      </c>
      <c r="G60" s="30">
        <f>E60+F60</f>
        <v>74</v>
      </c>
      <c r="H60" s="81">
        <f t="shared" si="12"/>
        <v>103</v>
      </c>
      <c r="I60" s="81">
        <f t="shared" si="13"/>
        <v>21.5533980582524</v>
      </c>
      <c r="J60" s="81" t="s">
        <v>37</v>
      </c>
      <c r="K60" s="81" t="s">
        <v>37</v>
      </c>
      <c r="L60" s="81" t="s">
        <v>37</v>
      </c>
      <c r="M60" s="30">
        <v>15</v>
      </c>
      <c r="N60" s="81">
        <v>15</v>
      </c>
      <c r="O60" s="81">
        <v>0</v>
      </c>
      <c r="P60" s="81">
        <f t="shared" si="14"/>
        <v>60</v>
      </c>
      <c r="Q60" s="81">
        <f t="shared" si="15"/>
        <v>0</v>
      </c>
      <c r="R60" s="81">
        <f t="shared" si="20"/>
        <v>15</v>
      </c>
      <c r="S60" s="30">
        <v>30</v>
      </c>
      <c r="T60" s="30">
        <v>0</v>
      </c>
      <c r="U60" s="26">
        <v>30</v>
      </c>
      <c r="V60" s="81">
        <f t="shared" si="16"/>
        <v>48</v>
      </c>
      <c r="W60" s="81">
        <f t="shared" si="17"/>
        <v>6.25</v>
      </c>
      <c r="X60" s="81">
        <f t="shared" si="18"/>
        <v>42.8033980582524</v>
      </c>
      <c r="Y60" s="81">
        <v>55</v>
      </c>
      <c r="Z60" s="81">
        <v>78</v>
      </c>
      <c r="AA60" s="105">
        <f t="shared" si="19"/>
        <v>0.705128205128205</v>
      </c>
    </row>
    <row r="61" ht="20" customHeight="1" spans="1:27">
      <c r="A61" s="93" t="s">
        <v>243</v>
      </c>
      <c r="B61" s="94">
        <v>2022207000994</v>
      </c>
      <c r="C61" s="30" t="s">
        <v>35</v>
      </c>
      <c r="D61" s="30" t="s">
        <v>177</v>
      </c>
      <c r="E61" s="92">
        <v>70</v>
      </c>
      <c r="F61" s="92">
        <v>7.4</v>
      </c>
      <c r="G61" s="92">
        <v>77.4</v>
      </c>
      <c r="H61" s="81">
        <f t="shared" si="12"/>
        <v>103</v>
      </c>
      <c r="I61" s="81">
        <f t="shared" si="13"/>
        <v>22.5436893203884</v>
      </c>
      <c r="J61" s="81" t="s">
        <v>37</v>
      </c>
      <c r="K61" s="81" t="s">
        <v>37</v>
      </c>
      <c r="L61" s="81" t="s">
        <v>37</v>
      </c>
      <c r="M61" s="92">
        <v>13</v>
      </c>
      <c r="N61" s="81">
        <v>15</v>
      </c>
      <c r="O61" s="81">
        <v>0.75</v>
      </c>
      <c r="P61" s="81">
        <f t="shared" si="14"/>
        <v>60</v>
      </c>
      <c r="Q61" s="81">
        <f t="shared" si="15"/>
        <v>0.5625</v>
      </c>
      <c r="R61" s="81">
        <f t="shared" si="20"/>
        <v>13.5625</v>
      </c>
      <c r="S61" s="92">
        <v>30</v>
      </c>
      <c r="T61" s="92">
        <v>2</v>
      </c>
      <c r="U61" s="97">
        <v>32</v>
      </c>
      <c r="V61" s="81">
        <f t="shared" si="16"/>
        <v>48</v>
      </c>
      <c r="W61" s="81">
        <f t="shared" si="17"/>
        <v>6.66666666666667</v>
      </c>
      <c r="X61" s="81">
        <f t="shared" si="18"/>
        <v>42.772855987055</v>
      </c>
      <c r="Y61" s="81">
        <v>56</v>
      </c>
      <c r="Z61" s="81">
        <v>78</v>
      </c>
      <c r="AA61" s="105">
        <f t="shared" si="19"/>
        <v>0.717948717948718</v>
      </c>
    </row>
    <row r="62" ht="20" customHeight="1" spans="1:27">
      <c r="A62" s="93" t="s">
        <v>244</v>
      </c>
      <c r="B62" s="94">
        <v>2022207001018</v>
      </c>
      <c r="C62" s="30" t="s">
        <v>35</v>
      </c>
      <c r="D62" s="30" t="s">
        <v>177</v>
      </c>
      <c r="E62" s="30">
        <v>70</v>
      </c>
      <c r="F62" s="30">
        <v>3.6</v>
      </c>
      <c r="G62" s="30">
        <f>E62+F62</f>
        <v>73.6</v>
      </c>
      <c r="H62" s="81">
        <f t="shared" si="12"/>
        <v>103</v>
      </c>
      <c r="I62" s="81">
        <f t="shared" si="13"/>
        <v>21.4368932038835</v>
      </c>
      <c r="J62" s="81" t="s">
        <v>37</v>
      </c>
      <c r="K62" s="81" t="s">
        <v>37</v>
      </c>
      <c r="L62" s="81" t="s">
        <v>37</v>
      </c>
      <c r="M62" s="30">
        <v>15</v>
      </c>
      <c r="N62" s="81">
        <v>15</v>
      </c>
      <c r="O62" s="81">
        <v>0</v>
      </c>
      <c r="P62" s="81">
        <f t="shared" si="14"/>
        <v>60</v>
      </c>
      <c r="Q62" s="81">
        <f t="shared" si="15"/>
        <v>0</v>
      </c>
      <c r="R62" s="81">
        <f t="shared" si="20"/>
        <v>15</v>
      </c>
      <c r="S62" s="30">
        <v>30</v>
      </c>
      <c r="T62" s="30">
        <v>0</v>
      </c>
      <c r="U62" s="26">
        <v>30</v>
      </c>
      <c r="V62" s="81">
        <f t="shared" si="16"/>
        <v>48</v>
      </c>
      <c r="W62" s="81">
        <f t="shared" si="17"/>
        <v>6.25</v>
      </c>
      <c r="X62" s="81">
        <f t="shared" si="18"/>
        <v>42.6868932038835</v>
      </c>
      <c r="Y62" s="81">
        <v>57</v>
      </c>
      <c r="Z62" s="81">
        <v>78</v>
      </c>
      <c r="AA62" s="105">
        <f t="shared" si="19"/>
        <v>0.730769230769231</v>
      </c>
    </row>
    <row r="63" ht="20" customHeight="1" spans="1:27">
      <c r="A63" s="93" t="s">
        <v>245</v>
      </c>
      <c r="B63" s="135" t="s">
        <v>246</v>
      </c>
      <c r="C63" s="30" t="s">
        <v>35</v>
      </c>
      <c r="D63" s="30" t="s">
        <v>177</v>
      </c>
      <c r="E63" s="30">
        <v>70</v>
      </c>
      <c r="F63" s="30">
        <v>-0.5</v>
      </c>
      <c r="G63" s="30">
        <v>69.5</v>
      </c>
      <c r="H63" s="81">
        <f t="shared" si="12"/>
        <v>103</v>
      </c>
      <c r="I63" s="81">
        <f t="shared" si="13"/>
        <v>20.2427184466019</v>
      </c>
      <c r="J63" s="81" t="s">
        <v>37</v>
      </c>
      <c r="K63" s="81" t="s">
        <v>37</v>
      </c>
      <c r="L63" s="81" t="s">
        <v>37</v>
      </c>
      <c r="M63" s="30">
        <v>15</v>
      </c>
      <c r="N63" s="81">
        <v>15</v>
      </c>
      <c r="O63" s="81">
        <v>1.5</v>
      </c>
      <c r="P63" s="81">
        <f t="shared" si="14"/>
        <v>60</v>
      </c>
      <c r="Q63" s="81">
        <f t="shared" si="15"/>
        <v>1.125</v>
      </c>
      <c r="R63" s="81">
        <f t="shared" si="20"/>
        <v>16.125</v>
      </c>
      <c r="S63" s="30">
        <v>30</v>
      </c>
      <c r="T63" s="30">
        <v>0</v>
      </c>
      <c r="U63" s="26">
        <v>30</v>
      </c>
      <c r="V63" s="81">
        <f t="shared" si="16"/>
        <v>48</v>
      </c>
      <c r="W63" s="81">
        <f t="shared" si="17"/>
        <v>6.25</v>
      </c>
      <c r="X63" s="81">
        <f t="shared" si="18"/>
        <v>42.6177184466019</v>
      </c>
      <c r="Y63" s="81">
        <v>58</v>
      </c>
      <c r="Z63" s="81">
        <v>78</v>
      </c>
      <c r="AA63" s="105">
        <f t="shared" si="19"/>
        <v>0.743589743589744</v>
      </c>
    </row>
    <row r="64" ht="20" customHeight="1" spans="1:27">
      <c r="A64" s="93" t="s">
        <v>247</v>
      </c>
      <c r="B64" s="94">
        <v>2022207000995</v>
      </c>
      <c r="C64" s="30" t="s">
        <v>35</v>
      </c>
      <c r="D64" s="30" t="s">
        <v>177</v>
      </c>
      <c r="E64" s="30">
        <v>70</v>
      </c>
      <c r="F64" s="30">
        <v>2.4</v>
      </c>
      <c r="G64" s="30">
        <v>72.4</v>
      </c>
      <c r="H64" s="81">
        <f t="shared" si="12"/>
        <v>103</v>
      </c>
      <c r="I64" s="81">
        <f t="shared" si="13"/>
        <v>21.0873786407767</v>
      </c>
      <c r="J64" s="81" t="s">
        <v>37</v>
      </c>
      <c r="K64" s="81" t="s">
        <v>37</v>
      </c>
      <c r="L64" s="81" t="s">
        <v>37</v>
      </c>
      <c r="M64" s="30">
        <v>15</v>
      </c>
      <c r="N64" s="81">
        <v>15</v>
      </c>
      <c r="O64" s="81">
        <v>0</v>
      </c>
      <c r="P64" s="81">
        <f t="shared" si="14"/>
        <v>60</v>
      </c>
      <c r="Q64" s="81">
        <f t="shared" si="15"/>
        <v>0</v>
      </c>
      <c r="R64" s="81">
        <f t="shared" si="20"/>
        <v>15</v>
      </c>
      <c r="S64" s="30">
        <v>30</v>
      </c>
      <c r="T64" s="30">
        <v>0</v>
      </c>
      <c r="U64" s="26">
        <v>30</v>
      </c>
      <c r="V64" s="81">
        <f t="shared" si="16"/>
        <v>48</v>
      </c>
      <c r="W64" s="81">
        <f t="shared" si="17"/>
        <v>6.25</v>
      </c>
      <c r="X64" s="81">
        <f t="shared" si="18"/>
        <v>42.3373786407767</v>
      </c>
      <c r="Y64" s="81">
        <v>59</v>
      </c>
      <c r="Z64" s="81">
        <v>78</v>
      </c>
      <c r="AA64" s="105">
        <f t="shared" si="19"/>
        <v>0.756410256410256</v>
      </c>
    </row>
    <row r="65" ht="20" customHeight="1" spans="1:27">
      <c r="A65" s="93" t="s">
        <v>248</v>
      </c>
      <c r="B65" s="94">
        <v>2022207001041</v>
      </c>
      <c r="C65" s="30" t="s">
        <v>35</v>
      </c>
      <c r="D65" s="30" t="s">
        <v>177</v>
      </c>
      <c r="E65" s="30">
        <v>70</v>
      </c>
      <c r="F65" s="30">
        <v>1</v>
      </c>
      <c r="G65" s="30">
        <v>71</v>
      </c>
      <c r="H65" s="81">
        <f t="shared" si="12"/>
        <v>103</v>
      </c>
      <c r="I65" s="81">
        <f t="shared" si="13"/>
        <v>20.6796116504854</v>
      </c>
      <c r="J65" s="81" t="s">
        <v>37</v>
      </c>
      <c r="K65" s="81" t="s">
        <v>37</v>
      </c>
      <c r="L65" s="81" t="s">
        <v>37</v>
      </c>
      <c r="M65" s="30">
        <v>15</v>
      </c>
      <c r="N65" s="81">
        <v>15</v>
      </c>
      <c r="O65" s="81">
        <v>0</v>
      </c>
      <c r="P65" s="81">
        <f t="shared" si="14"/>
        <v>60</v>
      </c>
      <c r="Q65" s="81">
        <f t="shared" si="15"/>
        <v>0</v>
      </c>
      <c r="R65" s="81">
        <f t="shared" si="20"/>
        <v>15</v>
      </c>
      <c r="S65" s="30">
        <v>30</v>
      </c>
      <c r="T65" s="30">
        <v>0</v>
      </c>
      <c r="U65" s="26">
        <v>30</v>
      </c>
      <c r="V65" s="81">
        <f t="shared" si="16"/>
        <v>48</v>
      </c>
      <c r="W65" s="81">
        <f t="shared" si="17"/>
        <v>6.25</v>
      </c>
      <c r="X65" s="81">
        <f t="shared" si="18"/>
        <v>41.9296116504854</v>
      </c>
      <c r="Y65" s="81">
        <v>60</v>
      </c>
      <c r="Z65" s="81">
        <v>78</v>
      </c>
      <c r="AA65" s="105">
        <f t="shared" si="19"/>
        <v>0.769230769230769</v>
      </c>
    </row>
    <row r="66" ht="20" customHeight="1" spans="1:27">
      <c r="A66" s="31" t="s">
        <v>249</v>
      </c>
      <c r="B66" s="94">
        <v>202125200994</v>
      </c>
      <c r="C66" s="30" t="s">
        <v>35</v>
      </c>
      <c r="D66" s="30" t="s">
        <v>177</v>
      </c>
      <c r="E66" s="30">
        <v>70</v>
      </c>
      <c r="F66" s="30">
        <v>1</v>
      </c>
      <c r="G66" s="30">
        <v>71</v>
      </c>
      <c r="H66" s="81">
        <f t="shared" si="12"/>
        <v>103</v>
      </c>
      <c r="I66" s="81">
        <f t="shared" si="13"/>
        <v>20.6796116504854</v>
      </c>
      <c r="J66" s="81" t="s">
        <v>37</v>
      </c>
      <c r="K66" s="81" t="s">
        <v>37</v>
      </c>
      <c r="L66" s="81" t="s">
        <v>37</v>
      </c>
      <c r="M66" s="30">
        <v>15</v>
      </c>
      <c r="N66" s="81">
        <v>15</v>
      </c>
      <c r="O66" s="81">
        <v>0</v>
      </c>
      <c r="P66" s="81">
        <f t="shared" si="14"/>
        <v>60</v>
      </c>
      <c r="Q66" s="81">
        <f t="shared" si="15"/>
        <v>0</v>
      </c>
      <c r="R66" s="81">
        <f t="shared" si="20"/>
        <v>15</v>
      </c>
      <c r="S66" s="30">
        <v>30</v>
      </c>
      <c r="T66" s="30">
        <v>0</v>
      </c>
      <c r="U66" s="26">
        <v>30</v>
      </c>
      <c r="V66" s="81">
        <f t="shared" si="16"/>
        <v>48</v>
      </c>
      <c r="W66" s="81">
        <f t="shared" si="17"/>
        <v>6.25</v>
      </c>
      <c r="X66" s="81">
        <f t="shared" si="18"/>
        <v>41.9296116504854</v>
      </c>
      <c r="Y66" s="81">
        <v>61</v>
      </c>
      <c r="Z66" s="81">
        <v>78</v>
      </c>
      <c r="AA66" s="105">
        <f t="shared" si="19"/>
        <v>0.782051282051282</v>
      </c>
    </row>
    <row r="67" ht="20" customHeight="1" spans="1:27">
      <c r="A67" s="93" t="s">
        <v>250</v>
      </c>
      <c r="B67" s="94">
        <v>2022207001036</v>
      </c>
      <c r="C67" s="30" t="s">
        <v>35</v>
      </c>
      <c r="D67" s="30" t="s">
        <v>177</v>
      </c>
      <c r="E67" s="30">
        <v>70</v>
      </c>
      <c r="F67" s="30">
        <v>0.2</v>
      </c>
      <c r="G67" s="30">
        <f t="shared" ref="G67:G70" si="21">E67+F67</f>
        <v>70.2</v>
      </c>
      <c r="H67" s="81">
        <f t="shared" si="12"/>
        <v>103</v>
      </c>
      <c r="I67" s="81">
        <f t="shared" si="13"/>
        <v>20.4466019417476</v>
      </c>
      <c r="J67" s="81" t="s">
        <v>37</v>
      </c>
      <c r="K67" s="81" t="s">
        <v>37</v>
      </c>
      <c r="L67" s="81" t="s">
        <v>37</v>
      </c>
      <c r="M67" s="30">
        <v>15</v>
      </c>
      <c r="N67" s="81">
        <v>15</v>
      </c>
      <c r="O67" s="81">
        <v>0</v>
      </c>
      <c r="P67" s="81">
        <f t="shared" si="14"/>
        <v>60</v>
      </c>
      <c r="Q67" s="81">
        <f t="shared" si="15"/>
        <v>0</v>
      </c>
      <c r="R67" s="81">
        <f t="shared" si="20"/>
        <v>15</v>
      </c>
      <c r="S67" s="30">
        <v>30</v>
      </c>
      <c r="T67" s="30">
        <v>0</v>
      </c>
      <c r="U67" s="26">
        <f>S67+T67</f>
        <v>30</v>
      </c>
      <c r="V67" s="81">
        <f t="shared" si="16"/>
        <v>48</v>
      </c>
      <c r="W67" s="81">
        <f t="shared" si="17"/>
        <v>6.25</v>
      </c>
      <c r="X67" s="81">
        <f t="shared" si="18"/>
        <v>41.6966019417476</v>
      </c>
      <c r="Y67" s="81">
        <v>62</v>
      </c>
      <c r="Z67" s="81">
        <v>78</v>
      </c>
      <c r="AA67" s="105">
        <f t="shared" si="19"/>
        <v>0.794871794871795</v>
      </c>
    </row>
    <row r="68" ht="20" customHeight="1" spans="1:27">
      <c r="A68" s="93" t="s">
        <v>251</v>
      </c>
      <c r="B68" s="135" t="s">
        <v>252</v>
      </c>
      <c r="C68" s="30" t="s">
        <v>35</v>
      </c>
      <c r="D68" s="30" t="s">
        <v>177</v>
      </c>
      <c r="E68" s="30">
        <v>70</v>
      </c>
      <c r="F68" s="30">
        <v>0</v>
      </c>
      <c r="G68" s="30">
        <v>70</v>
      </c>
      <c r="H68" s="81">
        <f t="shared" si="12"/>
        <v>103</v>
      </c>
      <c r="I68" s="81">
        <f t="shared" si="13"/>
        <v>20.3883495145631</v>
      </c>
      <c r="J68" s="81" t="s">
        <v>37</v>
      </c>
      <c r="K68" s="81" t="s">
        <v>37</v>
      </c>
      <c r="L68" s="81" t="s">
        <v>37</v>
      </c>
      <c r="M68" s="30">
        <v>15</v>
      </c>
      <c r="N68" s="81">
        <v>15</v>
      </c>
      <c r="O68" s="81">
        <v>0</v>
      </c>
      <c r="P68" s="81">
        <f t="shared" si="14"/>
        <v>60</v>
      </c>
      <c r="Q68" s="81">
        <f t="shared" si="15"/>
        <v>0</v>
      </c>
      <c r="R68" s="81">
        <f t="shared" si="20"/>
        <v>15</v>
      </c>
      <c r="S68" s="30">
        <v>30</v>
      </c>
      <c r="T68" s="30">
        <v>0</v>
      </c>
      <c r="U68" s="26">
        <v>30</v>
      </c>
      <c r="V68" s="81">
        <f t="shared" si="16"/>
        <v>48</v>
      </c>
      <c r="W68" s="81">
        <f t="shared" si="17"/>
        <v>6.25</v>
      </c>
      <c r="X68" s="81">
        <f t="shared" si="18"/>
        <v>41.6383495145631</v>
      </c>
      <c r="Y68" s="81">
        <v>63</v>
      </c>
      <c r="Z68" s="81">
        <v>78</v>
      </c>
      <c r="AA68" s="105">
        <f t="shared" si="19"/>
        <v>0.807692307692308</v>
      </c>
    </row>
    <row r="69" ht="20" customHeight="1" spans="1:27">
      <c r="A69" s="93" t="s">
        <v>253</v>
      </c>
      <c r="B69" s="135" t="s">
        <v>254</v>
      </c>
      <c r="C69" s="30" t="s">
        <v>35</v>
      </c>
      <c r="D69" s="30" t="s">
        <v>177</v>
      </c>
      <c r="E69" s="81">
        <v>70</v>
      </c>
      <c r="F69" s="30">
        <v>0</v>
      </c>
      <c r="G69" s="81">
        <f t="shared" si="21"/>
        <v>70</v>
      </c>
      <c r="H69" s="81">
        <f t="shared" si="12"/>
        <v>103</v>
      </c>
      <c r="I69" s="81">
        <f t="shared" si="13"/>
        <v>20.3883495145631</v>
      </c>
      <c r="J69" s="81" t="s">
        <v>37</v>
      </c>
      <c r="K69" s="81" t="s">
        <v>37</v>
      </c>
      <c r="L69" s="81" t="s">
        <v>37</v>
      </c>
      <c r="M69" s="81">
        <v>15</v>
      </c>
      <c r="N69" s="81">
        <v>15</v>
      </c>
      <c r="O69" s="81">
        <v>0</v>
      </c>
      <c r="P69" s="81">
        <f t="shared" si="14"/>
        <v>60</v>
      </c>
      <c r="Q69" s="81">
        <f t="shared" si="15"/>
        <v>0</v>
      </c>
      <c r="R69" s="81">
        <f t="shared" si="20"/>
        <v>15</v>
      </c>
      <c r="S69" s="81">
        <v>30</v>
      </c>
      <c r="T69" s="30">
        <v>0</v>
      </c>
      <c r="U69" s="26">
        <v>30</v>
      </c>
      <c r="V69" s="81">
        <f t="shared" si="16"/>
        <v>48</v>
      </c>
      <c r="W69" s="81">
        <f t="shared" si="17"/>
        <v>6.25</v>
      </c>
      <c r="X69" s="81">
        <f t="shared" si="18"/>
        <v>41.6383495145631</v>
      </c>
      <c r="Y69" s="81">
        <v>64</v>
      </c>
      <c r="Z69" s="81">
        <v>78</v>
      </c>
      <c r="AA69" s="105">
        <f t="shared" si="19"/>
        <v>0.82051282051282</v>
      </c>
    </row>
    <row r="70" ht="20" customHeight="1" spans="1:27">
      <c r="A70" s="93" t="s">
        <v>255</v>
      </c>
      <c r="B70" s="107">
        <v>2022207001026</v>
      </c>
      <c r="C70" s="30" t="s">
        <v>35</v>
      </c>
      <c r="D70" s="30" t="s">
        <v>177</v>
      </c>
      <c r="E70" s="81">
        <v>70</v>
      </c>
      <c r="F70" s="30">
        <v>0</v>
      </c>
      <c r="G70" s="81">
        <f t="shared" si="21"/>
        <v>70</v>
      </c>
      <c r="H70" s="81">
        <f t="shared" ref="H70:H83" si="22">MAX(G$6:G$83)</f>
        <v>103</v>
      </c>
      <c r="I70" s="81">
        <f t="shared" ref="I70:I83" si="23">(G70/H70)*30</f>
        <v>20.3883495145631</v>
      </c>
      <c r="J70" s="81" t="s">
        <v>37</v>
      </c>
      <c r="K70" s="81" t="s">
        <v>37</v>
      </c>
      <c r="L70" s="81" t="s">
        <v>37</v>
      </c>
      <c r="M70" s="30">
        <v>15</v>
      </c>
      <c r="N70" s="81">
        <v>15</v>
      </c>
      <c r="O70" s="81">
        <v>0</v>
      </c>
      <c r="P70" s="81">
        <f t="shared" ref="P70:P83" si="24">MAX(O$6:O$83)</f>
        <v>60</v>
      </c>
      <c r="Q70" s="81">
        <f t="shared" ref="Q70:Q83" si="25">(O70/P70)*45</f>
        <v>0</v>
      </c>
      <c r="R70" s="81">
        <f t="shared" si="20"/>
        <v>15</v>
      </c>
      <c r="S70" s="30">
        <v>30</v>
      </c>
      <c r="T70" s="30">
        <v>0</v>
      </c>
      <c r="U70" s="26">
        <v>30</v>
      </c>
      <c r="V70" s="81">
        <f t="shared" ref="V70:V83" si="26">MAX(U$6:U$83)</f>
        <v>48</v>
      </c>
      <c r="W70" s="81">
        <f t="shared" ref="W70:W83" si="27">(U70/V70)*10</f>
        <v>6.25</v>
      </c>
      <c r="X70" s="81">
        <f t="shared" ref="X70:X83" si="28">SUM(I70+R70+W70)</f>
        <v>41.6383495145631</v>
      </c>
      <c r="Y70" s="81">
        <v>65</v>
      </c>
      <c r="Z70" s="81">
        <v>78</v>
      </c>
      <c r="AA70" s="105">
        <f t="shared" ref="AA70:AA82" si="29">Y70/Z70</f>
        <v>0.833333333333333</v>
      </c>
    </row>
    <row r="71" ht="20" customHeight="1" spans="1:27">
      <c r="A71" s="93" t="s">
        <v>256</v>
      </c>
      <c r="B71" s="94" t="s">
        <v>257</v>
      </c>
      <c r="C71" s="30" t="s">
        <v>35</v>
      </c>
      <c r="D71" s="30" t="s">
        <v>177</v>
      </c>
      <c r="E71" s="30">
        <v>70</v>
      </c>
      <c r="F71" s="30">
        <v>0</v>
      </c>
      <c r="G71" s="30">
        <v>70</v>
      </c>
      <c r="H71" s="81">
        <f t="shared" si="22"/>
        <v>103</v>
      </c>
      <c r="I71" s="81">
        <f t="shared" si="23"/>
        <v>20.3883495145631</v>
      </c>
      <c r="J71" s="81" t="s">
        <v>37</v>
      </c>
      <c r="K71" s="81" t="s">
        <v>37</v>
      </c>
      <c r="L71" s="81" t="s">
        <v>37</v>
      </c>
      <c r="M71" s="30">
        <v>15</v>
      </c>
      <c r="N71" s="81">
        <v>15</v>
      </c>
      <c r="O71" s="81">
        <v>0</v>
      </c>
      <c r="P71" s="81">
        <f t="shared" si="24"/>
        <v>60</v>
      </c>
      <c r="Q71" s="81">
        <f t="shared" si="25"/>
        <v>0</v>
      </c>
      <c r="R71" s="81">
        <f t="shared" si="20"/>
        <v>15</v>
      </c>
      <c r="S71" s="30">
        <v>30</v>
      </c>
      <c r="T71" s="30">
        <v>0</v>
      </c>
      <c r="U71" s="26">
        <v>30</v>
      </c>
      <c r="V71" s="81">
        <f t="shared" si="26"/>
        <v>48</v>
      </c>
      <c r="W71" s="81">
        <f t="shared" si="27"/>
        <v>6.25</v>
      </c>
      <c r="X71" s="81">
        <f t="shared" si="28"/>
        <v>41.6383495145631</v>
      </c>
      <c r="Y71" s="81">
        <v>66</v>
      </c>
      <c r="Z71" s="81">
        <v>78</v>
      </c>
      <c r="AA71" s="105">
        <f t="shared" si="29"/>
        <v>0.846153846153846</v>
      </c>
    </row>
    <row r="72" ht="20" customHeight="1" spans="1:27">
      <c r="A72" s="93" t="s">
        <v>258</v>
      </c>
      <c r="B72" s="94" t="s">
        <v>259</v>
      </c>
      <c r="C72" s="30" t="s">
        <v>35</v>
      </c>
      <c r="D72" s="30" t="s">
        <v>177</v>
      </c>
      <c r="E72" s="30">
        <v>70</v>
      </c>
      <c r="F72" s="30">
        <v>-1.8</v>
      </c>
      <c r="G72" s="30">
        <f>E72+F72</f>
        <v>68.2</v>
      </c>
      <c r="H72" s="81">
        <f t="shared" si="22"/>
        <v>103</v>
      </c>
      <c r="I72" s="81">
        <f t="shared" si="23"/>
        <v>19.8640776699029</v>
      </c>
      <c r="J72" s="81" t="s">
        <v>37</v>
      </c>
      <c r="K72" s="81" t="s">
        <v>37</v>
      </c>
      <c r="L72" s="81" t="s">
        <v>37</v>
      </c>
      <c r="M72" s="30">
        <v>15</v>
      </c>
      <c r="N72" s="81">
        <v>15</v>
      </c>
      <c r="O72" s="81">
        <v>0</v>
      </c>
      <c r="P72" s="81">
        <f t="shared" si="24"/>
        <v>60</v>
      </c>
      <c r="Q72" s="81">
        <f t="shared" si="25"/>
        <v>0</v>
      </c>
      <c r="R72" s="81">
        <f t="shared" si="20"/>
        <v>15</v>
      </c>
      <c r="S72" s="30">
        <v>30</v>
      </c>
      <c r="T72" s="30">
        <v>0</v>
      </c>
      <c r="U72" s="26">
        <f>S72+T72</f>
        <v>30</v>
      </c>
      <c r="V72" s="81">
        <f t="shared" si="26"/>
        <v>48</v>
      </c>
      <c r="W72" s="81">
        <f t="shared" si="27"/>
        <v>6.25</v>
      </c>
      <c r="X72" s="81">
        <f t="shared" si="28"/>
        <v>41.1140776699029</v>
      </c>
      <c r="Y72" s="81">
        <v>67</v>
      </c>
      <c r="Z72" s="81">
        <v>78</v>
      </c>
      <c r="AA72" s="105">
        <f t="shared" si="29"/>
        <v>0.858974358974359</v>
      </c>
    </row>
    <row r="73" ht="20" customHeight="1" spans="1:27">
      <c r="A73" s="93" t="s">
        <v>260</v>
      </c>
      <c r="B73" s="94">
        <v>2022207001039</v>
      </c>
      <c r="C73" s="30" t="s">
        <v>35</v>
      </c>
      <c r="D73" s="30" t="s">
        <v>177</v>
      </c>
      <c r="E73" s="30">
        <v>70</v>
      </c>
      <c r="F73" s="30">
        <v>-2</v>
      </c>
      <c r="G73" s="30">
        <v>68</v>
      </c>
      <c r="H73" s="81">
        <f t="shared" si="22"/>
        <v>103</v>
      </c>
      <c r="I73" s="81">
        <f t="shared" si="23"/>
        <v>19.8058252427184</v>
      </c>
      <c r="J73" s="81" t="s">
        <v>37</v>
      </c>
      <c r="K73" s="81" t="s">
        <v>37</v>
      </c>
      <c r="L73" s="81" t="s">
        <v>37</v>
      </c>
      <c r="M73" s="30">
        <v>15</v>
      </c>
      <c r="N73" s="81">
        <v>15</v>
      </c>
      <c r="O73" s="81">
        <v>0</v>
      </c>
      <c r="P73" s="81">
        <f t="shared" si="24"/>
        <v>60</v>
      </c>
      <c r="Q73" s="81">
        <f t="shared" si="25"/>
        <v>0</v>
      </c>
      <c r="R73" s="81">
        <f t="shared" si="20"/>
        <v>15</v>
      </c>
      <c r="S73" s="81">
        <v>30</v>
      </c>
      <c r="T73" s="30">
        <v>0</v>
      </c>
      <c r="U73" s="96">
        <v>30</v>
      </c>
      <c r="V73" s="81">
        <f t="shared" si="26"/>
        <v>48</v>
      </c>
      <c r="W73" s="81">
        <f t="shared" si="27"/>
        <v>6.25</v>
      </c>
      <c r="X73" s="81">
        <f t="shared" si="28"/>
        <v>41.0558252427184</v>
      </c>
      <c r="Y73" s="81">
        <v>68</v>
      </c>
      <c r="Z73" s="81">
        <v>78</v>
      </c>
      <c r="AA73" s="105">
        <f t="shared" si="29"/>
        <v>0.871794871794872</v>
      </c>
    </row>
    <row r="74" ht="20" customHeight="1" spans="1:27">
      <c r="A74" s="93" t="s">
        <v>261</v>
      </c>
      <c r="B74" s="94">
        <v>2022207000979</v>
      </c>
      <c r="C74" s="30" t="s">
        <v>35</v>
      </c>
      <c r="D74" s="30" t="s">
        <v>177</v>
      </c>
      <c r="E74" s="30">
        <v>70</v>
      </c>
      <c r="F74" s="30">
        <v>-2</v>
      </c>
      <c r="G74" s="30">
        <v>68</v>
      </c>
      <c r="H74" s="81">
        <f t="shared" si="22"/>
        <v>103</v>
      </c>
      <c r="I74" s="81">
        <f t="shared" si="23"/>
        <v>19.8058252427184</v>
      </c>
      <c r="J74" s="81" t="s">
        <v>37</v>
      </c>
      <c r="K74" s="81" t="s">
        <v>37</v>
      </c>
      <c r="L74" s="81" t="s">
        <v>37</v>
      </c>
      <c r="M74" s="30">
        <v>15</v>
      </c>
      <c r="N74" s="81">
        <v>15</v>
      </c>
      <c r="O74" s="81">
        <v>0</v>
      </c>
      <c r="P74" s="81">
        <f t="shared" si="24"/>
        <v>60</v>
      </c>
      <c r="Q74" s="81">
        <f t="shared" si="25"/>
        <v>0</v>
      </c>
      <c r="R74" s="81">
        <f t="shared" si="20"/>
        <v>15</v>
      </c>
      <c r="S74" s="30">
        <v>30</v>
      </c>
      <c r="T74" s="30">
        <v>0</v>
      </c>
      <c r="U74" s="26">
        <v>30</v>
      </c>
      <c r="V74" s="81">
        <f t="shared" si="26"/>
        <v>48</v>
      </c>
      <c r="W74" s="81">
        <f t="shared" si="27"/>
        <v>6.25</v>
      </c>
      <c r="X74" s="81">
        <f t="shared" si="28"/>
        <v>41.0558252427184</v>
      </c>
      <c r="Y74" s="81">
        <v>69</v>
      </c>
      <c r="Z74" s="81">
        <v>78</v>
      </c>
      <c r="AA74" s="105">
        <f t="shared" si="29"/>
        <v>0.884615384615385</v>
      </c>
    </row>
    <row r="75" ht="20" customHeight="1" spans="1:27">
      <c r="A75" s="93" t="s">
        <v>262</v>
      </c>
      <c r="B75" s="94" t="s">
        <v>263</v>
      </c>
      <c r="C75" s="30" t="s">
        <v>35</v>
      </c>
      <c r="D75" s="30" t="s">
        <v>177</v>
      </c>
      <c r="E75" s="30">
        <v>70</v>
      </c>
      <c r="F75" s="30">
        <v>-2</v>
      </c>
      <c r="G75" s="30">
        <v>68</v>
      </c>
      <c r="H75" s="81">
        <f t="shared" si="22"/>
        <v>103</v>
      </c>
      <c r="I75" s="81">
        <f t="shared" si="23"/>
        <v>19.8058252427184</v>
      </c>
      <c r="J75" s="81" t="s">
        <v>37</v>
      </c>
      <c r="K75" s="81" t="s">
        <v>37</v>
      </c>
      <c r="L75" s="81" t="s">
        <v>37</v>
      </c>
      <c r="M75" s="30">
        <v>15</v>
      </c>
      <c r="N75" s="81">
        <v>15</v>
      </c>
      <c r="O75" s="81">
        <v>0</v>
      </c>
      <c r="P75" s="81">
        <f t="shared" si="24"/>
        <v>60</v>
      </c>
      <c r="Q75" s="81">
        <f t="shared" si="25"/>
        <v>0</v>
      </c>
      <c r="R75" s="81">
        <f t="shared" si="20"/>
        <v>15</v>
      </c>
      <c r="S75" s="30">
        <v>30</v>
      </c>
      <c r="T75" s="30">
        <v>0</v>
      </c>
      <c r="U75" s="26">
        <v>30</v>
      </c>
      <c r="V75" s="81">
        <f t="shared" si="26"/>
        <v>48</v>
      </c>
      <c r="W75" s="81">
        <f t="shared" si="27"/>
        <v>6.25</v>
      </c>
      <c r="X75" s="81">
        <f t="shared" si="28"/>
        <v>41.0558252427184</v>
      </c>
      <c r="Y75" s="81">
        <v>70</v>
      </c>
      <c r="Z75" s="81">
        <v>78</v>
      </c>
      <c r="AA75" s="105">
        <f t="shared" si="29"/>
        <v>0.897435897435897</v>
      </c>
    </row>
    <row r="76" ht="20" customHeight="1" spans="1:27">
      <c r="A76" s="93" t="s">
        <v>264</v>
      </c>
      <c r="B76" s="94">
        <v>2022207000999</v>
      </c>
      <c r="C76" s="30" t="s">
        <v>35</v>
      </c>
      <c r="D76" s="30" t="s">
        <v>177</v>
      </c>
      <c r="E76" s="30">
        <v>70</v>
      </c>
      <c r="F76" s="30">
        <v>-2</v>
      </c>
      <c r="G76" s="30">
        <v>68</v>
      </c>
      <c r="H76" s="81">
        <f t="shared" si="22"/>
        <v>103</v>
      </c>
      <c r="I76" s="81">
        <f t="shared" si="23"/>
        <v>19.8058252427184</v>
      </c>
      <c r="J76" s="81" t="s">
        <v>37</v>
      </c>
      <c r="K76" s="81" t="s">
        <v>37</v>
      </c>
      <c r="L76" s="81" t="s">
        <v>37</v>
      </c>
      <c r="M76" s="30">
        <v>15</v>
      </c>
      <c r="N76" s="81">
        <v>15</v>
      </c>
      <c r="O76" s="81">
        <v>0</v>
      </c>
      <c r="P76" s="81">
        <f t="shared" si="24"/>
        <v>60</v>
      </c>
      <c r="Q76" s="81">
        <f t="shared" si="25"/>
        <v>0</v>
      </c>
      <c r="R76" s="81">
        <f t="shared" si="20"/>
        <v>15</v>
      </c>
      <c r="S76" s="30">
        <v>30</v>
      </c>
      <c r="T76" s="30">
        <v>0</v>
      </c>
      <c r="U76" s="26">
        <v>30</v>
      </c>
      <c r="V76" s="81">
        <f t="shared" si="26"/>
        <v>48</v>
      </c>
      <c r="W76" s="81">
        <f t="shared" si="27"/>
        <v>6.25</v>
      </c>
      <c r="X76" s="81">
        <f t="shared" si="28"/>
        <v>41.0558252427184</v>
      </c>
      <c r="Y76" s="81">
        <v>71</v>
      </c>
      <c r="Z76" s="81">
        <v>78</v>
      </c>
      <c r="AA76" s="105">
        <f t="shared" si="29"/>
        <v>0.91025641025641</v>
      </c>
    </row>
    <row r="77" ht="20" customHeight="1" spans="1:27">
      <c r="A77" s="93" t="s">
        <v>265</v>
      </c>
      <c r="B77" s="135" t="s">
        <v>266</v>
      </c>
      <c r="C77" s="30" t="s">
        <v>35</v>
      </c>
      <c r="D77" s="30" t="s">
        <v>177</v>
      </c>
      <c r="E77" s="30">
        <v>70</v>
      </c>
      <c r="F77" s="30">
        <v>-2</v>
      </c>
      <c r="G77" s="30">
        <v>68</v>
      </c>
      <c r="H77" s="81">
        <f t="shared" si="22"/>
        <v>103</v>
      </c>
      <c r="I77" s="81">
        <f t="shared" si="23"/>
        <v>19.8058252427184</v>
      </c>
      <c r="J77" s="81" t="s">
        <v>37</v>
      </c>
      <c r="K77" s="81" t="s">
        <v>37</v>
      </c>
      <c r="L77" s="81" t="s">
        <v>37</v>
      </c>
      <c r="M77" s="30">
        <v>15</v>
      </c>
      <c r="N77" s="81">
        <v>15</v>
      </c>
      <c r="O77" s="81">
        <v>0</v>
      </c>
      <c r="P77" s="81">
        <f t="shared" si="24"/>
        <v>60</v>
      </c>
      <c r="Q77" s="81">
        <f t="shared" si="25"/>
        <v>0</v>
      </c>
      <c r="R77" s="81">
        <f t="shared" si="20"/>
        <v>15</v>
      </c>
      <c r="S77" s="30">
        <v>30</v>
      </c>
      <c r="T77" s="30">
        <v>0</v>
      </c>
      <c r="U77" s="26">
        <v>30</v>
      </c>
      <c r="V77" s="81">
        <f t="shared" si="26"/>
        <v>48</v>
      </c>
      <c r="W77" s="81">
        <f t="shared" si="27"/>
        <v>6.25</v>
      </c>
      <c r="X77" s="81">
        <f t="shared" si="28"/>
        <v>41.0558252427184</v>
      </c>
      <c r="Y77" s="81">
        <v>72</v>
      </c>
      <c r="Z77" s="81">
        <v>78</v>
      </c>
      <c r="AA77" s="105">
        <f t="shared" si="29"/>
        <v>0.923076923076923</v>
      </c>
    </row>
    <row r="78" ht="20" customHeight="1" spans="1:27">
      <c r="A78" s="93" t="s">
        <v>267</v>
      </c>
      <c r="B78" s="94">
        <v>2022207001007</v>
      </c>
      <c r="C78" s="30" t="s">
        <v>35</v>
      </c>
      <c r="D78" s="30" t="s">
        <v>177</v>
      </c>
      <c r="E78" s="92">
        <v>70</v>
      </c>
      <c r="F78" s="92">
        <v>-2</v>
      </c>
      <c r="G78" s="92">
        <v>68</v>
      </c>
      <c r="H78" s="81">
        <f t="shared" si="22"/>
        <v>103</v>
      </c>
      <c r="I78" s="81">
        <f t="shared" si="23"/>
        <v>19.8058252427184</v>
      </c>
      <c r="J78" s="81" t="s">
        <v>37</v>
      </c>
      <c r="K78" s="81" t="s">
        <v>37</v>
      </c>
      <c r="L78" s="81" t="s">
        <v>37</v>
      </c>
      <c r="M78" s="92">
        <v>15</v>
      </c>
      <c r="N78" s="81">
        <v>15</v>
      </c>
      <c r="O78" s="81">
        <v>0</v>
      </c>
      <c r="P78" s="81">
        <f t="shared" si="24"/>
        <v>60</v>
      </c>
      <c r="Q78" s="81">
        <f t="shared" si="25"/>
        <v>0</v>
      </c>
      <c r="R78" s="81">
        <f t="shared" si="20"/>
        <v>15</v>
      </c>
      <c r="S78" s="92">
        <v>30</v>
      </c>
      <c r="T78" s="92">
        <v>0</v>
      </c>
      <c r="U78" s="97">
        <v>30</v>
      </c>
      <c r="V78" s="81">
        <f t="shared" si="26"/>
        <v>48</v>
      </c>
      <c r="W78" s="81">
        <f t="shared" si="27"/>
        <v>6.25</v>
      </c>
      <c r="X78" s="81">
        <f t="shared" si="28"/>
        <v>41.0558252427184</v>
      </c>
      <c r="Y78" s="81">
        <v>73</v>
      </c>
      <c r="Z78" s="81">
        <v>78</v>
      </c>
      <c r="AA78" s="105">
        <f t="shared" si="29"/>
        <v>0.935897435897436</v>
      </c>
    </row>
    <row r="79" ht="20" customHeight="1" spans="1:27">
      <c r="A79" s="93" t="s">
        <v>268</v>
      </c>
      <c r="B79" s="94">
        <v>2022207001024</v>
      </c>
      <c r="C79" s="30" t="s">
        <v>35</v>
      </c>
      <c r="D79" s="30" t="s">
        <v>177</v>
      </c>
      <c r="E79" s="30">
        <v>70</v>
      </c>
      <c r="F79" s="30">
        <v>-2</v>
      </c>
      <c r="G79" s="30">
        <v>68</v>
      </c>
      <c r="H79" s="81">
        <f t="shared" si="22"/>
        <v>103</v>
      </c>
      <c r="I79" s="81">
        <f t="shared" si="23"/>
        <v>19.8058252427184</v>
      </c>
      <c r="J79" s="81" t="s">
        <v>37</v>
      </c>
      <c r="K79" s="81" t="s">
        <v>37</v>
      </c>
      <c r="L79" s="81" t="s">
        <v>37</v>
      </c>
      <c r="M79" s="30">
        <v>15</v>
      </c>
      <c r="N79" s="81">
        <v>15</v>
      </c>
      <c r="O79" s="81">
        <v>0</v>
      </c>
      <c r="P79" s="81">
        <f t="shared" si="24"/>
        <v>60</v>
      </c>
      <c r="Q79" s="81">
        <f t="shared" si="25"/>
        <v>0</v>
      </c>
      <c r="R79" s="81">
        <f t="shared" si="20"/>
        <v>15</v>
      </c>
      <c r="S79" s="30">
        <v>30</v>
      </c>
      <c r="T79" s="30">
        <v>0</v>
      </c>
      <c r="U79" s="26">
        <v>30</v>
      </c>
      <c r="V79" s="81">
        <f t="shared" si="26"/>
        <v>48</v>
      </c>
      <c r="W79" s="81">
        <f t="shared" si="27"/>
        <v>6.25</v>
      </c>
      <c r="X79" s="81">
        <f t="shared" si="28"/>
        <v>41.0558252427184</v>
      </c>
      <c r="Y79" s="81">
        <v>74</v>
      </c>
      <c r="Z79" s="81">
        <v>78</v>
      </c>
      <c r="AA79" s="105">
        <f t="shared" si="29"/>
        <v>0.948717948717949</v>
      </c>
    </row>
    <row r="80" ht="20" customHeight="1" spans="1:27">
      <c r="A80" s="93" t="s">
        <v>269</v>
      </c>
      <c r="B80" s="94">
        <v>2022207000978</v>
      </c>
      <c r="C80" s="30" t="s">
        <v>35</v>
      </c>
      <c r="D80" s="30" t="s">
        <v>177</v>
      </c>
      <c r="E80" s="30">
        <v>70</v>
      </c>
      <c r="F80" s="30">
        <v>0</v>
      </c>
      <c r="G80" s="30">
        <v>70</v>
      </c>
      <c r="H80" s="81">
        <f t="shared" si="22"/>
        <v>103</v>
      </c>
      <c r="I80" s="81">
        <f t="shared" si="23"/>
        <v>20.3883495145631</v>
      </c>
      <c r="J80" s="81" t="s">
        <v>37</v>
      </c>
      <c r="K80" s="81" t="s">
        <v>37</v>
      </c>
      <c r="L80" s="81" t="s">
        <v>37</v>
      </c>
      <c r="M80" s="30">
        <v>14</v>
      </c>
      <c r="N80" s="81">
        <v>15</v>
      </c>
      <c r="O80" s="81">
        <v>0</v>
      </c>
      <c r="P80" s="81">
        <f t="shared" si="24"/>
        <v>60</v>
      </c>
      <c r="Q80" s="81">
        <f t="shared" si="25"/>
        <v>0</v>
      </c>
      <c r="R80" s="81">
        <f t="shared" si="20"/>
        <v>14</v>
      </c>
      <c r="S80" s="30">
        <v>30</v>
      </c>
      <c r="T80" s="30">
        <v>0</v>
      </c>
      <c r="U80" s="26">
        <v>30</v>
      </c>
      <c r="V80" s="81">
        <f t="shared" si="26"/>
        <v>48</v>
      </c>
      <c r="W80" s="81">
        <f t="shared" si="27"/>
        <v>6.25</v>
      </c>
      <c r="X80" s="81">
        <f t="shared" si="28"/>
        <v>40.6383495145631</v>
      </c>
      <c r="Y80" s="81">
        <v>75</v>
      </c>
      <c r="Z80" s="81">
        <v>78</v>
      </c>
      <c r="AA80" s="105">
        <f t="shared" si="29"/>
        <v>0.961538461538462</v>
      </c>
    </row>
    <row r="81" ht="20" customHeight="1" spans="1:27">
      <c r="A81" s="93" t="s">
        <v>270</v>
      </c>
      <c r="B81" s="94">
        <v>2022207001006</v>
      </c>
      <c r="C81" s="30" t="s">
        <v>35</v>
      </c>
      <c r="D81" s="30" t="s">
        <v>177</v>
      </c>
      <c r="E81" s="30">
        <v>70</v>
      </c>
      <c r="F81" s="30">
        <v>0</v>
      </c>
      <c r="G81" s="30">
        <v>70</v>
      </c>
      <c r="H81" s="81">
        <f t="shared" si="22"/>
        <v>103</v>
      </c>
      <c r="I81" s="81">
        <f t="shared" si="23"/>
        <v>20.3883495145631</v>
      </c>
      <c r="J81" s="81" t="s">
        <v>37</v>
      </c>
      <c r="K81" s="81" t="s">
        <v>37</v>
      </c>
      <c r="L81" s="81" t="s">
        <v>37</v>
      </c>
      <c r="M81" s="30">
        <v>14</v>
      </c>
      <c r="N81" s="81">
        <v>15</v>
      </c>
      <c r="O81" s="81">
        <v>0</v>
      </c>
      <c r="P81" s="81">
        <f t="shared" si="24"/>
        <v>60</v>
      </c>
      <c r="Q81" s="81">
        <f t="shared" si="25"/>
        <v>0</v>
      </c>
      <c r="R81" s="81">
        <f t="shared" si="20"/>
        <v>14</v>
      </c>
      <c r="S81" s="30">
        <v>30</v>
      </c>
      <c r="T81" s="30">
        <v>0</v>
      </c>
      <c r="U81" s="26">
        <v>30</v>
      </c>
      <c r="V81" s="81">
        <f t="shared" si="26"/>
        <v>48</v>
      </c>
      <c r="W81" s="81">
        <f t="shared" si="27"/>
        <v>6.25</v>
      </c>
      <c r="X81" s="81">
        <f t="shared" si="28"/>
        <v>40.6383495145631</v>
      </c>
      <c r="Y81" s="81">
        <v>76</v>
      </c>
      <c r="Z81" s="81">
        <v>78</v>
      </c>
      <c r="AA81" s="105">
        <f t="shared" si="29"/>
        <v>0.974358974358974</v>
      </c>
    </row>
    <row r="82" ht="20" customHeight="1" spans="1:27">
      <c r="A82" s="93" t="s">
        <v>271</v>
      </c>
      <c r="B82" s="94">
        <v>2022210000005</v>
      </c>
      <c r="C82" s="30" t="s">
        <v>35</v>
      </c>
      <c r="D82" s="30" t="s">
        <v>177</v>
      </c>
      <c r="E82" s="81">
        <v>70</v>
      </c>
      <c r="F82" s="30">
        <v>0</v>
      </c>
      <c r="G82" s="81">
        <f>E82+F82</f>
        <v>70</v>
      </c>
      <c r="H82" s="81">
        <f t="shared" si="22"/>
        <v>103</v>
      </c>
      <c r="I82" s="81">
        <f t="shared" si="23"/>
        <v>20.3883495145631</v>
      </c>
      <c r="J82" s="81" t="s">
        <v>37</v>
      </c>
      <c r="K82" s="81" t="s">
        <v>37</v>
      </c>
      <c r="L82" s="81" t="s">
        <v>37</v>
      </c>
      <c r="M82" s="30">
        <v>14</v>
      </c>
      <c r="N82" s="81">
        <v>15</v>
      </c>
      <c r="O82" s="81">
        <v>0</v>
      </c>
      <c r="P82" s="81">
        <f t="shared" si="24"/>
        <v>60</v>
      </c>
      <c r="Q82" s="81">
        <f t="shared" si="25"/>
        <v>0</v>
      </c>
      <c r="R82" s="81">
        <f t="shared" si="20"/>
        <v>14</v>
      </c>
      <c r="S82" s="30">
        <v>30</v>
      </c>
      <c r="T82" s="30">
        <v>0</v>
      </c>
      <c r="U82" s="26">
        <v>30</v>
      </c>
      <c r="V82" s="81">
        <f t="shared" si="26"/>
        <v>48</v>
      </c>
      <c r="W82" s="81">
        <f t="shared" si="27"/>
        <v>6.25</v>
      </c>
      <c r="X82" s="81">
        <f t="shared" si="28"/>
        <v>40.6383495145631</v>
      </c>
      <c r="Y82" s="81">
        <v>77</v>
      </c>
      <c r="Z82" s="81">
        <v>78</v>
      </c>
      <c r="AA82" s="105">
        <f t="shared" si="29"/>
        <v>0.987179487179487</v>
      </c>
    </row>
    <row r="83" ht="20" customHeight="1" spans="1:27">
      <c r="A83" s="93" t="s">
        <v>272</v>
      </c>
      <c r="B83" s="94">
        <v>2022207001040</v>
      </c>
      <c r="C83" s="30" t="s">
        <v>35</v>
      </c>
      <c r="D83" s="30" t="s">
        <v>177</v>
      </c>
      <c r="E83" s="30">
        <v>70</v>
      </c>
      <c r="F83" s="30">
        <v>-1</v>
      </c>
      <c r="G83" s="30">
        <v>69</v>
      </c>
      <c r="H83" s="81">
        <f t="shared" si="22"/>
        <v>103</v>
      </c>
      <c r="I83" s="81">
        <f t="shared" si="23"/>
        <v>20.0970873786408</v>
      </c>
      <c r="J83" s="81" t="s">
        <v>37</v>
      </c>
      <c r="K83" s="81" t="s">
        <v>37</v>
      </c>
      <c r="L83" s="81" t="s">
        <v>37</v>
      </c>
      <c r="M83" s="30">
        <v>14</v>
      </c>
      <c r="N83" s="81">
        <v>15</v>
      </c>
      <c r="O83" s="81">
        <v>0</v>
      </c>
      <c r="P83" s="81">
        <f t="shared" si="24"/>
        <v>60</v>
      </c>
      <c r="Q83" s="81">
        <f t="shared" si="25"/>
        <v>0</v>
      </c>
      <c r="R83" s="81">
        <f t="shared" si="20"/>
        <v>14</v>
      </c>
      <c r="S83" s="81">
        <v>30</v>
      </c>
      <c r="T83" s="30">
        <v>0</v>
      </c>
      <c r="U83" s="96">
        <v>30</v>
      </c>
      <c r="V83" s="81">
        <f t="shared" si="26"/>
        <v>48</v>
      </c>
      <c r="W83" s="81">
        <f t="shared" si="27"/>
        <v>6.25</v>
      </c>
      <c r="X83" s="81">
        <f t="shared" si="28"/>
        <v>40.3470873786408</v>
      </c>
      <c r="Y83" s="81">
        <v>78</v>
      </c>
      <c r="Z83" s="81">
        <v>78</v>
      </c>
      <c r="AA83" s="105">
        <v>1</v>
      </c>
    </row>
    <row r="84" ht="80" customHeight="1" spans="1:27">
      <c r="A84" s="32" t="s">
        <v>174</v>
      </c>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row>
  </sheetData>
  <sortState ref="A7:X83">
    <sortCondition ref="X7:X83" descending="1"/>
  </sortState>
  <mergeCells count="15">
    <mergeCell ref="A1:AA1"/>
    <mergeCell ref="A2:AA2"/>
    <mergeCell ref="A3:AA3"/>
    <mergeCell ref="E4:I4"/>
    <mergeCell ref="J4:R4"/>
    <mergeCell ref="S4:W4"/>
    <mergeCell ref="A84:AA84"/>
    <mergeCell ref="A4:A5"/>
    <mergeCell ref="B4:B5"/>
    <mergeCell ref="C4:C5"/>
    <mergeCell ref="D4:D5"/>
    <mergeCell ref="X4:X5"/>
    <mergeCell ref="Y4:Y5"/>
    <mergeCell ref="Z4:Z5"/>
    <mergeCell ref="AA4:AA5"/>
  </mergeCells>
  <pageMargins left="0.75" right="0.75" top="1" bottom="1" header="0.5" footer="0.5"/>
  <pageSetup paperSize="9" scale="47" fitToHeight="0" orientation="landscape"/>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74"/>
  <sheetViews>
    <sheetView zoomScale="85" zoomScaleNormal="85" workbookViewId="0">
      <selection activeCell="A6" sqref="$A6:$XFD18"/>
    </sheetView>
  </sheetViews>
  <sheetFormatPr defaultColWidth="9" defaultRowHeight="14.25"/>
  <cols>
    <col min="2" max="2" width="12.9416666666667" customWidth="1"/>
    <col min="3" max="8" width="9" customWidth="1"/>
    <col min="9" max="9" width="11.125" customWidth="1"/>
    <col min="10" max="17" width="9" customWidth="1"/>
    <col min="18" max="18" width="11.125" customWidth="1"/>
    <col min="24" max="24" width="11.125"/>
  </cols>
  <sheetData>
    <row r="1" spans="1:27">
      <c r="A1" s="76" t="s">
        <v>273</v>
      </c>
      <c r="B1" s="77"/>
      <c r="C1" s="77"/>
      <c r="D1" s="77"/>
      <c r="E1" s="77"/>
      <c r="F1" s="77"/>
      <c r="G1" s="77"/>
      <c r="H1" s="77"/>
      <c r="I1" s="77"/>
      <c r="J1" s="77"/>
      <c r="K1" s="77"/>
      <c r="L1" s="77"/>
      <c r="M1" s="77"/>
      <c r="N1" s="77"/>
      <c r="O1" s="77"/>
      <c r="P1" s="77"/>
      <c r="Q1" s="77"/>
      <c r="R1" s="77"/>
      <c r="S1" s="77"/>
      <c r="T1" s="77"/>
      <c r="U1" s="77"/>
      <c r="V1" s="77"/>
      <c r="W1" s="77"/>
      <c r="X1" s="77"/>
      <c r="Y1" s="77"/>
      <c r="Z1" s="77"/>
      <c r="AA1" s="77"/>
    </row>
    <row r="2" spans="1:27">
      <c r="A2" s="40" t="s">
        <v>1</v>
      </c>
      <c r="B2" s="40"/>
      <c r="C2" s="40"/>
      <c r="D2" s="40"/>
      <c r="E2" s="40"/>
      <c r="F2" s="40"/>
      <c r="G2" s="40"/>
      <c r="H2" s="40"/>
      <c r="I2" s="40"/>
      <c r="J2" s="40"/>
      <c r="K2" s="40"/>
      <c r="L2" s="40"/>
      <c r="M2" s="40"/>
      <c r="N2" s="40"/>
      <c r="O2" s="40"/>
      <c r="P2" s="40"/>
      <c r="Q2" s="40"/>
      <c r="R2" s="40"/>
      <c r="S2" s="40"/>
      <c r="T2" s="40"/>
      <c r="U2" s="40"/>
      <c r="V2" s="40"/>
      <c r="W2" s="40"/>
      <c r="X2" s="40"/>
      <c r="Y2" s="40"/>
      <c r="Z2" s="40"/>
      <c r="AA2" s="40"/>
    </row>
    <row r="3" spans="1:27">
      <c r="A3" s="78" t="s">
        <v>2</v>
      </c>
      <c r="B3" s="78"/>
      <c r="C3" s="78"/>
      <c r="D3" s="78"/>
      <c r="E3" s="78"/>
      <c r="F3" s="78"/>
      <c r="G3" s="78"/>
      <c r="H3" s="78"/>
      <c r="I3" s="78"/>
      <c r="J3" s="78"/>
      <c r="K3" s="78"/>
      <c r="L3" s="78"/>
      <c r="M3" s="78"/>
      <c r="N3" s="78"/>
      <c r="O3" s="78"/>
      <c r="P3" s="78"/>
      <c r="Q3" s="78"/>
      <c r="R3" s="78"/>
      <c r="S3" s="78"/>
      <c r="T3" s="78"/>
      <c r="U3" s="78"/>
      <c r="V3" s="78"/>
      <c r="W3" s="78"/>
      <c r="X3" s="78"/>
      <c r="Y3" s="78"/>
      <c r="Z3" s="78"/>
      <c r="AA3" s="78"/>
    </row>
    <row r="4" spans="1:27">
      <c r="A4" s="24" t="s">
        <v>3</v>
      </c>
      <c r="B4" s="25" t="s">
        <v>4</v>
      </c>
      <c r="C4" s="25" t="s">
        <v>5</v>
      </c>
      <c r="D4" s="25" t="s">
        <v>6</v>
      </c>
      <c r="E4" s="26" t="s">
        <v>7</v>
      </c>
      <c r="F4" s="27"/>
      <c r="G4" s="27"/>
      <c r="H4" s="27"/>
      <c r="I4" s="63"/>
      <c r="J4" s="30" t="s">
        <v>8</v>
      </c>
      <c r="K4" s="30"/>
      <c r="L4" s="30"/>
      <c r="M4" s="30"/>
      <c r="N4" s="30"/>
      <c r="O4" s="30"/>
      <c r="P4" s="30"/>
      <c r="Q4" s="30"/>
      <c r="R4" s="30"/>
      <c r="S4" s="30" t="s">
        <v>9</v>
      </c>
      <c r="T4" s="30"/>
      <c r="U4" s="30"/>
      <c r="V4" s="30"/>
      <c r="W4" s="30"/>
      <c r="X4" s="25" t="s">
        <v>10</v>
      </c>
      <c r="Y4" s="25" t="s">
        <v>11</v>
      </c>
      <c r="Z4" s="25" t="s">
        <v>12</v>
      </c>
      <c r="AA4" s="25" t="s">
        <v>13</v>
      </c>
    </row>
    <row r="5" ht="48" spans="1:27">
      <c r="A5" s="28"/>
      <c r="B5" s="29"/>
      <c r="C5" s="29"/>
      <c r="D5" s="29"/>
      <c r="E5" s="30" t="s">
        <v>14</v>
      </c>
      <c r="F5" s="30" t="s">
        <v>15</v>
      </c>
      <c r="G5" s="30" t="s">
        <v>16</v>
      </c>
      <c r="H5" s="30" t="s">
        <v>17</v>
      </c>
      <c r="I5" s="58" t="s">
        <v>18</v>
      </c>
      <c r="J5" s="30" t="s">
        <v>19</v>
      </c>
      <c r="K5" s="30" t="s">
        <v>20</v>
      </c>
      <c r="L5" s="30" t="s">
        <v>21</v>
      </c>
      <c r="M5" s="30" t="s">
        <v>22</v>
      </c>
      <c r="N5" s="30" t="s">
        <v>23</v>
      </c>
      <c r="O5" s="30" t="s">
        <v>24</v>
      </c>
      <c r="P5" s="30" t="s">
        <v>25</v>
      </c>
      <c r="Q5" s="30" t="s">
        <v>26</v>
      </c>
      <c r="R5" s="58" t="s">
        <v>27</v>
      </c>
      <c r="S5" s="30" t="s">
        <v>28</v>
      </c>
      <c r="T5" s="30" t="s">
        <v>29</v>
      </c>
      <c r="U5" s="30" t="s">
        <v>30</v>
      </c>
      <c r="V5" s="30" t="s">
        <v>31</v>
      </c>
      <c r="W5" s="58" t="s">
        <v>32</v>
      </c>
      <c r="X5" s="29"/>
      <c r="Y5" s="29"/>
      <c r="Z5" s="29"/>
      <c r="AA5" s="29"/>
    </row>
    <row r="6" ht="20" customHeight="1" spans="1:27">
      <c r="A6" s="79" t="s">
        <v>274</v>
      </c>
      <c r="B6" s="80">
        <v>202320500262</v>
      </c>
      <c r="C6" s="30" t="s">
        <v>275</v>
      </c>
      <c r="D6" s="30" t="s">
        <v>36</v>
      </c>
      <c r="E6" s="30">
        <v>70</v>
      </c>
      <c r="F6" s="40">
        <v>15</v>
      </c>
      <c r="G6" s="30">
        <f t="shared" ref="G6:G69" si="0">E6+F6</f>
        <v>85</v>
      </c>
      <c r="H6" s="30">
        <f t="shared" ref="H6:H69" si="1">MAX(G$6:G$73)</f>
        <v>94</v>
      </c>
      <c r="I6" s="30">
        <f t="shared" ref="I6:I69" si="2">G6/H6*30</f>
        <v>27.1276595744681</v>
      </c>
      <c r="J6" s="72">
        <v>3.54</v>
      </c>
      <c r="K6" s="30">
        <f t="shared" ref="K6:K69" si="3">MAX(J$6:J$73)</f>
        <v>4</v>
      </c>
      <c r="L6" s="30">
        <f t="shared" ref="L6:L69" si="4">J6/K6*45</f>
        <v>39.825</v>
      </c>
      <c r="M6" s="83">
        <v>15</v>
      </c>
      <c r="N6" s="30">
        <v>15</v>
      </c>
      <c r="O6" s="38">
        <v>46.045</v>
      </c>
      <c r="P6" s="38">
        <f t="shared" ref="P6:P69" si="5">MAX(O$6:O$73)</f>
        <v>46.045</v>
      </c>
      <c r="Q6" s="30">
        <f t="shared" ref="Q6:Q69" si="6">O6/P6*15</f>
        <v>15</v>
      </c>
      <c r="R6" s="30">
        <f t="shared" ref="R6:R69" si="7">SUM(L6,Q6)</f>
        <v>54.825</v>
      </c>
      <c r="S6" s="30">
        <v>30</v>
      </c>
      <c r="T6" s="30">
        <v>11.5</v>
      </c>
      <c r="U6" s="30">
        <f t="shared" ref="U6:U11" si="8">SUM(S6,T6)</f>
        <v>41.5</v>
      </c>
      <c r="V6" s="30">
        <f t="shared" ref="V6:V69" si="9">MAX(U$6:U$73)</f>
        <v>41.5</v>
      </c>
      <c r="W6" s="84">
        <f t="shared" ref="W6:W69" si="10">U6/V6*10</f>
        <v>10</v>
      </c>
      <c r="X6" s="30">
        <f t="shared" ref="X6:X69" si="11">SUM(I6,R6,W6)</f>
        <v>91.9526595744681</v>
      </c>
      <c r="Y6" s="30">
        <v>1</v>
      </c>
      <c r="Z6" s="30">
        <v>68</v>
      </c>
      <c r="AA6" s="45">
        <f t="shared" ref="AA6:AA69" si="12">Y6/Z6</f>
        <v>0.0147058823529412</v>
      </c>
    </row>
    <row r="7" ht="20" customHeight="1" spans="1:27">
      <c r="A7" s="31" t="s">
        <v>276</v>
      </c>
      <c r="B7" s="80" t="s">
        <v>277</v>
      </c>
      <c r="C7" s="30" t="s">
        <v>275</v>
      </c>
      <c r="D7" s="30" t="s">
        <v>36</v>
      </c>
      <c r="E7" s="30">
        <v>70</v>
      </c>
      <c r="F7" s="30">
        <f>4+1.6+4</f>
        <v>9.6</v>
      </c>
      <c r="G7" s="30">
        <f t="shared" si="0"/>
        <v>79.6</v>
      </c>
      <c r="H7" s="30">
        <f t="shared" si="1"/>
        <v>94</v>
      </c>
      <c r="I7" s="30">
        <f t="shared" si="2"/>
        <v>25.4042553191489</v>
      </c>
      <c r="J7" s="72">
        <v>3.83</v>
      </c>
      <c r="K7" s="30">
        <f t="shared" si="3"/>
        <v>4</v>
      </c>
      <c r="L7" s="30">
        <f t="shared" si="4"/>
        <v>43.0875</v>
      </c>
      <c r="M7" s="83">
        <v>15</v>
      </c>
      <c r="N7" s="30">
        <v>15</v>
      </c>
      <c r="O7" s="38">
        <f>40+1.125</f>
        <v>41.125</v>
      </c>
      <c r="P7" s="38">
        <f t="shared" si="5"/>
        <v>46.045</v>
      </c>
      <c r="Q7" s="64">
        <f t="shared" si="6"/>
        <v>13.3972201107612</v>
      </c>
      <c r="R7" s="30">
        <f t="shared" si="7"/>
        <v>56.4847201107612</v>
      </c>
      <c r="S7" s="30">
        <v>30</v>
      </c>
      <c r="T7" s="30">
        <v>5</v>
      </c>
      <c r="U7" s="30">
        <f t="shared" si="8"/>
        <v>35</v>
      </c>
      <c r="V7" s="30">
        <f t="shared" si="9"/>
        <v>41.5</v>
      </c>
      <c r="W7" s="64">
        <f t="shared" si="10"/>
        <v>8.43373493975904</v>
      </c>
      <c r="X7" s="30">
        <f t="shared" si="11"/>
        <v>90.3227103696692</v>
      </c>
      <c r="Y7" s="30">
        <v>2</v>
      </c>
      <c r="Z7" s="30">
        <v>68</v>
      </c>
      <c r="AA7" s="45">
        <f t="shared" si="12"/>
        <v>0.0294117647058824</v>
      </c>
    </row>
    <row r="8" ht="20" customHeight="1" spans="1:27">
      <c r="A8" s="79" t="s">
        <v>278</v>
      </c>
      <c r="B8" s="80">
        <v>202320500242</v>
      </c>
      <c r="C8" s="30" t="s">
        <v>275</v>
      </c>
      <c r="D8" s="30" t="s">
        <v>36</v>
      </c>
      <c r="E8" s="30">
        <v>70</v>
      </c>
      <c r="F8" s="30">
        <v>24</v>
      </c>
      <c r="G8" s="30">
        <f t="shared" si="0"/>
        <v>94</v>
      </c>
      <c r="H8" s="30">
        <f t="shared" si="1"/>
        <v>94</v>
      </c>
      <c r="I8" s="30">
        <f t="shared" si="2"/>
        <v>30</v>
      </c>
      <c r="J8" s="72">
        <v>4</v>
      </c>
      <c r="K8" s="30">
        <f t="shared" si="3"/>
        <v>4</v>
      </c>
      <c r="L8" s="30">
        <f t="shared" si="4"/>
        <v>45</v>
      </c>
      <c r="M8" s="83">
        <v>15</v>
      </c>
      <c r="N8" s="30">
        <v>15</v>
      </c>
      <c r="O8" s="38">
        <v>6.045</v>
      </c>
      <c r="P8" s="38">
        <f t="shared" si="5"/>
        <v>46.045</v>
      </c>
      <c r="Q8" s="64">
        <f t="shared" si="6"/>
        <v>1.96926919318058</v>
      </c>
      <c r="R8" s="30">
        <f t="shared" si="7"/>
        <v>46.9692691931806</v>
      </c>
      <c r="S8" s="30">
        <v>30</v>
      </c>
      <c r="T8" s="30">
        <v>11.5</v>
      </c>
      <c r="U8" s="30">
        <f t="shared" si="8"/>
        <v>41.5</v>
      </c>
      <c r="V8" s="30">
        <f t="shared" si="9"/>
        <v>41.5</v>
      </c>
      <c r="W8" s="84">
        <f t="shared" si="10"/>
        <v>10</v>
      </c>
      <c r="X8" s="30">
        <f t="shared" si="11"/>
        <v>86.9692691931806</v>
      </c>
      <c r="Y8" s="30">
        <v>3</v>
      </c>
      <c r="Z8" s="30">
        <v>68</v>
      </c>
      <c r="AA8" s="45">
        <f t="shared" si="12"/>
        <v>0.0441176470588235</v>
      </c>
    </row>
    <row r="9" ht="20" customHeight="1" spans="1:27">
      <c r="A9" s="79" t="s">
        <v>279</v>
      </c>
      <c r="B9" s="80" t="s">
        <v>280</v>
      </c>
      <c r="C9" s="30" t="s">
        <v>275</v>
      </c>
      <c r="D9" s="30" t="s">
        <v>36</v>
      </c>
      <c r="E9" s="30">
        <v>70</v>
      </c>
      <c r="F9" s="81">
        <v>19</v>
      </c>
      <c r="G9" s="30">
        <f t="shared" si="0"/>
        <v>89</v>
      </c>
      <c r="H9" s="30">
        <f t="shared" si="1"/>
        <v>94</v>
      </c>
      <c r="I9" s="30">
        <f t="shared" si="2"/>
        <v>28.4042553191489</v>
      </c>
      <c r="J9" s="72">
        <v>3.69</v>
      </c>
      <c r="K9" s="30">
        <f t="shared" si="3"/>
        <v>4</v>
      </c>
      <c r="L9" s="30">
        <f t="shared" si="4"/>
        <v>41.5125</v>
      </c>
      <c r="M9" s="83">
        <v>15</v>
      </c>
      <c r="N9" s="30">
        <v>15</v>
      </c>
      <c r="O9" s="81">
        <f>9+4.5+7.5</f>
        <v>21</v>
      </c>
      <c r="P9" s="38">
        <f t="shared" si="5"/>
        <v>46.045</v>
      </c>
      <c r="Q9" s="64">
        <f t="shared" si="6"/>
        <v>6.84113367358019</v>
      </c>
      <c r="R9" s="30">
        <f t="shared" si="7"/>
        <v>48.3536336735802</v>
      </c>
      <c r="S9" s="30">
        <v>30</v>
      </c>
      <c r="T9" s="81">
        <v>10.5</v>
      </c>
      <c r="U9" s="30">
        <f t="shared" si="8"/>
        <v>40.5</v>
      </c>
      <c r="V9" s="30">
        <f t="shared" si="9"/>
        <v>41.5</v>
      </c>
      <c r="W9" s="64">
        <f t="shared" si="10"/>
        <v>9.75903614457831</v>
      </c>
      <c r="X9" s="30">
        <f t="shared" si="11"/>
        <v>86.5169251373075</v>
      </c>
      <c r="Y9" s="30">
        <v>4</v>
      </c>
      <c r="Z9" s="30">
        <v>68</v>
      </c>
      <c r="AA9" s="45">
        <f t="shared" si="12"/>
        <v>0.0588235294117647</v>
      </c>
    </row>
    <row r="10" ht="20" customHeight="1" spans="1:27">
      <c r="A10" s="79" t="s">
        <v>281</v>
      </c>
      <c r="B10" s="80">
        <v>202320500263</v>
      </c>
      <c r="C10" s="30" t="s">
        <v>275</v>
      </c>
      <c r="D10" s="30" t="s">
        <v>36</v>
      </c>
      <c r="E10" s="30">
        <v>70</v>
      </c>
      <c r="F10" s="30">
        <v>23.8</v>
      </c>
      <c r="G10" s="30">
        <f t="shared" si="0"/>
        <v>93.8</v>
      </c>
      <c r="H10" s="30">
        <f t="shared" si="1"/>
        <v>94</v>
      </c>
      <c r="I10" s="30">
        <f t="shared" si="2"/>
        <v>29.936170212766</v>
      </c>
      <c r="J10" s="72">
        <v>3.69</v>
      </c>
      <c r="K10" s="30">
        <f t="shared" si="3"/>
        <v>4</v>
      </c>
      <c r="L10" s="30">
        <f t="shared" si="4"/>
        <v>41.5125</v>
      </c>
      <c r="M10" s="83">
        <v>15</v>
      </c>
      <c r="N10" s="30">
        <v>15</v>
      </c>
      <c r="O10" s="38">
        <v>6.045</v>
      </c>
      <c r="P10" s="38">
        <f t="shared" si="5"/>
        <v>46.045</v>
      </c>
      <c r="Q10" s="64">
        <f t="shared" si="6"/>
        <v>1.96926919318058</v>
      </c>
      <c r="R10" s="30">
        <f t="shared" si="7"/>
        <v>43.4817691931806</v>
      </c>
      <c r="S10" s="30">
        <v>30</v>
      </c>
      <c r="T10" s="30">
        <v>9.5</v>
      </c>
      <c r="U10" s="30">
        <f t="shared" si="8"/>
        <v>39.5</v>
      </c>
      <c r="V10" s="30">
        <f t="shared" si="9"/>
        <v>41.5</v>
      </c>
      <c r="W10" s="64">
        <f t="shared" si="10"/>
        <v>9.51807228915663</v>
      </c>
      <c r="X10" s="30">
        <f t="shared" si="11"/>
        <v>82.9360116951032</v>
      </c>
      <c r="Y10" s="30">
        <v>5</v>
      </c>
      <c r="Z10" s="30">
        <v>68</v>
      </c>
      <c r="AA10" s="45">
        <f t="shared" si="12"/>
        <v>0.0735294117647059</v>
      </c>
    </row>
    <row r="11" ht="20" customHeight="1" spans="1:27">
      <c r="A11" s="79" t="s">
        <v>282</v>
      </c>
      <c r="B11" s="80">
        <v>202320500228</v>
      </c>
      <c r="C11" s="30" t="s">
        <v>275</v>
      </c>
      <c r="D11" s="30" t="s">
        <v>36</v>
      </c>
      <c r="E11" s="30">
        <v>70</v>
      </c>
      <c r="F11" s="30">
        <v>11.6</v>
      </c>
      <c r="G11" s="30">
        <f t="shared" si="0"/>
        <v>81.6</v>
      </c>
      <c r="H11" s="30">
        <f t="shared" si="1"/>
        <v>94</v>
      </c>
      <c r="I11" s="30">
        <f t="shared" si="2"/>
        <v>26.0425531914894</v>
      </c>
      <c r="J11" s="72">
        <v>3.94</v>
      </c>
      <c r="K11" s="30">
        <f t="shared" si="3"/>
        <v>4</v>
      </c>
      <c r="L11" s="30">
        <f t="shared" si="4"/>
        <v>44.325</v>
      </c>
      <c r="M11" s="83">
        <v>15</v>
      </c>
      <c r="N11" s="30">
        <v>15</v>
      </c>
      <c r="O11" s="30">
        <v>5.5</v>
      </c>
      <c r="P11" s="38">
        <f t="shared" si="5"/>
        <v>46.045</v>
      </c>
      <c r="Q11" s="64">
        <f t="shared" si="6"/>
        <v>1.79172548593767</v>
      </c>
      <c r="R11" s="30">
        <f t="shared" si="7"/>
        <v>46.1167254859377</v>
      </c>
      <c r="S11" s="30">
        <v>30</v>
      </c>
      <c r="T11" s="30">
        <v>5</v>
      </c>
      <c r="U11" s="30">
        <f t="shared" si="8"/>
        <v>35</v>
      </c>
      <c r="V11" s="30">
        <f t="shared" si="9"/>
        <v>41.5</v>
      </c>
      <c r="W11" s="64">
        <f t="shared" si="10"/>
        <v>8.43373493975904</v>
      </c>
      <c r="X11" s="30">
        <f t="shared" si="11"/>
        <v>80.5930136171861</v>
      </c>
      <c r="Y11" s="30">
        <v>6</v>
      </c>
      <c r="Z11" s="30">
        <v>68</v>
      </c>
      <c r="AA11" s="45">
        <f t="shared" si="12"/>
        <v>0.0882352941176471</v>
      </c>
    </row>
    <row r="12" ht="20" customHeight="1" spans="1:27">
      <c r="A12" s="31" t="s">
        <v>283</v>
      </c>
      <c r="B12" s="80">
        <v>202320500217</v>
      </c>
      <c r="C12" s="30" t="s">
        <v>275</v>
      </c>
      <c r="D12" s="30" t="s">
        <v>36</v>
      </c>
      <c r="E12" s="30">
        <v>70</v>
      </c>
      <c r="F12" s="30">
        <v>22.6</v>
      </c>
      <c r="G12" s="30">
        <f t="shared" si="0"/>
        <v>92.6</v>
      </c>
      <c r="H12" s="30">
        <f t="shared" si="1"/>
        <v>94</v>
      </c>
      <c r="I12" s="30">
        <f t="shared" si="2"/>
        <v>29.5531914893617</v>
      </c>
      <c r="J12" s="72">
        <v>3.67</v>
      </c>
      <c r="K12" s="30">
        <f t="shared" si="3"/>
        <v>4</v>
      </c>
      <c r="L12" s="30">
        <f t="shared" si="4"/>
        <v>41.2875</v>
      </c>
      <c r="M12" s="83">
        <v>15</v>
      </c>
      <c r="N12" s="30">
        <v>15</v>
      </c>
      <c r="O12" s="38">
        <v>3.125</v>
      </c>
      <c r="P12" s="38">
        <f t="shared" si="5"/>
        <v>46.045</v>
      </c>
      <c r="Q12" s="64">
        <f t="shared" si="6"/>
        <v>1.01802584428277</v>
      </c>
      <c r="R12" s="30">
        <f t="shared" si="7"/>
        <v>42.3055258442828</v>
      </c>
      <c r="S12" s="30">
        <v>30</v>
      </c>
      <c r="T12" s="30">
        <v>3</v>
      </c>
      <c r="U12" s="30">
        <v>33</v>
      </c>
      <c r="V12" s="30">
        <f t="shared" si="9"/>
        <v>41.5</v>
      </c>
      <c r="W12" s="64">
        <f t="shared" si="10"/>
        <v>7.95180722891566</v>
      </c>
      <c r="X12" s="30">
        <f t="shared" si="11"/>
        <v>79.8105245625601</v>
      </c>
      <c r="Y12" s="30">
        <v>7</v>
      </c>
      <c r="Z12" s="30">
        <v>68</v>
      </c>
      <c r="AA12" s="45">
        <f t="shared" si="12"/>
        <v>0.102941176470588</v>
      </c>
    </row>
    <row r="13" ht="20" customHeight="1" spans="1:27">
      <c r="A13" s="79" t="s">
        <v>284</v>
      </c>
      <c r="B13" s="80">
        <v>202320500256</v>
      </c>
      <c r="C13" s="30" t="s">
        <v>275</v>
      </c>
      <c r="D13" s="30" t="s">
        <v>36</v>
      </c>
      <c r="E13" s="30">
        <v>70</v>
      </c>
      <c r="F13" s="30">
        <v>10.6</v>
      </c>
      <c r="G13" s="30">
        <f t="shared" si="0"/>
        <v>80.6</v>
      </c>
      <c r="H13" s="30">
        <f t="shared" si="1"/>
        <v>94</v>
      </c>
      <c r="I13" s="30">
        <f t="shared" si="2"/>
        <v>25.7234042553191</v>
      </c>
      <c r="J13" s="72">
        <v>3.92</v>
      </c>
      <c r="K13" s="30">
        <f t="shared" si="3"/>
        <v>4</v>
      </c>
      <c r="L13" s="30">
        <f t="shared" si="4"/>
        <v>44.1</v>
      </c>
      <c r="M13" s="83">
        <v>15</v>
      </c>
      <c r="N13" s="30">
        <v>15</v>
      </c>
      <c r="O13" s="30">
        <v>4.5</v>
      </c>
      <c r="P13" s="38">
        <f t="shared" si="5"/>
        <v>46.045</v>
      </c>
      <c r="Q13" s="64">
        <f t="shared" si="6"/>
        <v>1.46595721576718</v>
      </c>
      <c r="R13" s="30">
        <f t="shared" si="7"/>
        <v>45.5659572157672</v>
      </c>
      <c r="S13" s="30">
        <v>30</v>
      </c>
      <c r="T13" s="30">
        <v>4</v>
      </c>
      <c r="U13" s="30">
        <f t="shared" ref="U13:U20" si="13">SUM(S13,T13)</f>
        <v>34</v>
      </c>
      <c r="V13" s="30">
        <f t="shared" si="9"/>
        <v>41.5</v>
      </c>
      <c r="W13" s="64">
        <f t="shared" si="10"/>
        <v>8.19277108433735</v>
      </c>
      <c r="X13" s="30">
        <f t="shared" si="11"/>
        <v>79.4821325554237</v>
      </c>
      <c r="Y13" s="30">
        <v>8</v>
      </c>
      <c r="Z13" s="30">
        <v>68</v>
      </c>
      <c r="AA13" s="45">
        <f t="shared" si="12"/>
        <v>0.117647058823529</v>
      </c>
    </row>
    <row r="14" ht="20" customHeight="1" spans="1:27">
      <c r="A14" s="79" t="s">
        <v>285</v>
      </c>
      <c r="B14" s="80">
        <v>202320500227</v>
      </c>
      <c r="C14" s="30" t="s">
        <v>275</v>
      </c>
      <c r="D14" s="30" t="s">
        <v>36</v>
      </c>
      <c r="E14" s="30">
        <v>70</v>
      </c>
      <c r="F14" s="30">
        <v>14.8</v>
      </c>
      <c r="G14" s="30">
        <f t="shared" si="0"/>
        <v>84.8</v>
      </c>
      <c r="H14" s="30">
        <f t="shared" si="1"/>
        <v>94</v>
      </c>
      <c r="I14" s="30">
        <f t="shared" si="2"/>
        <v>27.063829787234</v>
      </c>
      <c r="J14" s="72">
        <v>3.72</v>
      </c>
      <c r="K14" s="30">
        <f t="shared" si="3"/>
        <v>4</v>
      </c>
      <c r="L14" s="30">
        <f t="shared" si="4"/>
        <v>41.85</v>
      </c>
      <c r="M14" s="83">
        <v>15</v>
      </c>
      <c r="N14" s="30">
        <v>15</v>
      </c>
      <c r="O14" s="30">
        <v>2.7</v>
      </c>
      <c r="P14" s="38">
        <f t="shared" si="5"/>
        <v>46.045</v>
      </c>
      <c r="Q14" s="64">
        <f t="shared" si="6"/>
        <v>0.879574329460311</v>
      </c>
      <c r="R14" s="30">
        <f t="shared" si="7"/>
        <v>42.7295743294603</v>
      </c>
      <c r="S14" s="30">
        <v>30</v>
      </c>
      <c r="T14" s="30">
        <v>9.5</v>
      </c>
      <c r="U14" s="30">
        <f t="shared" si="13"/>
        <v>39.5</v>
      </c>
      <c r="V14" s="30">
        <f t="shared" si="9"/>
        <v>41.5</v>
      </c>
      <c r="W14" s="64">
        <f t="shared" si="10"/>
        <v>9.51807228915663</v>
      </c>
      <c r="X14" s="30">
        <f t="shared" si="11"/>
        <v>79.311476405851</v>
      </c>
      <c r="Y14" s="30">
        <v>9</v>
      </c>
      <c r="Z14" s="30">
        <v>68</v>
      </c>
      <c r="AA14" s="45">
        <f t="shared" si="12"/>
        <v>0.132352941176471</v>
      </c>
    </row>
    <row r="15" ht="20" customHeight="1" spans="1:27">
      <c r="A15" s="31" t="s">
        <v>286</v>
      </c>
      <c r="B15" s="80">
        <v>202320500209</v>
      </c>
      <c r="C15" s="30" t="s">
        <v>275</v>
      </c>
      <c r="D15" s="30" t="s">
        <v>36</v>
      </c>
      <c r="E15" s="30">
        <v>70</v>
      </c>
      <c r="F15" s="30">
        <v>20.8</v>
      </c>
      <c r="G15" s="30">
        <f t="shared" si="0"/>
        <v>90.8</v>
      </c>
      <c r="H15" s="30">
        <f t="shared" si="1"/>
        <v>94</v>
      </c>
      <c r="I15" s="30">
        <f t="shared" si="2"/>
        <v>28.9787234042553</v>
      </c>
      <c r="J15" s="72">
        <v>3.83</v>
      </c>
      <c r="K15" s="30">
        <f t="shared" si="3"/>
        <v>4</v>
      </c>
      <c r="L15" s="30">
        <f t="shared" si="4"/>
        <v>43.0875</v>
      </c>
      <c r="M15" s="83">
        <v>15</v>
      </c>
      <c r="N15" s="30">
        <v>15</v>
      </c>
      <c r="O15" s="30">
        <v>0</v>
      </c>
      <c r="P15" s="38">
        <f t="shared" si="5"/>
        <v>46.045</v>
      </c>
      <c r="Q15" s="30">
        <f t="shared" si="6"/>
        <v>0</v>
      </c>
      <c r="R15" s="30">
        <f t="shared" si="7"/>
        <v>43.0875</v>
      </c>
      <c r="S15" s="30">
        <v>30</v>
      </c>
      <c r="T15" s="30">
        <v>0</v>
      </c>
      <c r="U15" s="30">
        <f>S15+T15</f>
        <v>30</v>
      </c>
      <c r="V15" s="30">
        <f t="shared" si="9"/>
        <v>41.5</v>
      </c>
      <c r="W15" s="64">
        <f t="shared" si="10"/>
        <v>7.2289156626506</v>
      </c>
      <c r="X15" s="30">
        <f t="shared" si="11"/>
        <v>79.2951390669059</v>
      </c>
      <c r="Y15" s="30">
        <v>10</v>
      </c>
      <c r="Z15" s="30">
        <v>68</v>
      </c>
      <c r="AA15" s="45">
        <f t="shared" si="12"/>
        <v>0.147058823529412</v>
      </c>
    </row>
    <row r="16" ht="20" customHeight="1" spans="1:27">
      <c r="A16" s="31" t="s">
        <v>287</v>
      </c>
      <c r="B16" s="80" t="s">
        <v>288</v>
      </c>
      <c r="C16" s="30" t="s">
        <v>275</v>
      </c>
      <c r="D16" s="30" t="s">
        <v>36</v>
      </c>
      <c r="E16" s="30">
        <v>70</v>
      </c>
      <c r="F16" s="31">
        <v>7.8</v>
      </c>
      <c r="G16" s="30">
        <f t="shared" si="0"/>
        <v>77.8</v>
      </c>
      <c r="H16" s="30">
        <f t="shared" si="1"/>
        <v>94</v>
      </c>
      <c r="I16" s="30">
        <f t="shared" si="2"/>
        <v>24.8297872340426</v>
      </c>
      <c r="J16" s="72">
        <v>3.94</v>
      </c>
      <c r="K16" s="30">
        <f t="shared" si="3"/>
        <v>4</v>
      </c>
      <c r="L16" s="30">
        <f t="shared" si="4"/>
        <v>44.325</v>
      </c>
      <c r="M16" s="30">
        <v>15</v>
      </c>
      <c r="N16" s="30">
        <v>15</v>
      </c>
      <c r="O16" s="31">
        <v>0.75</v>
      </c>
      <c r="P16" s="38">
        <f t="shared" si="5"/>
        <v>46.045</v>
      </c>
      <c r="Q16" s="64">
        <f t="shared" si="6"/>
        <v>0.244326202627864</v>
      </c>
      <c r="R16" s="30">
        <f t="shared" si="7"/>
        <v>44.5693262026279</v>
      </c>
      <c r="S16" s="30">
        <v>30</v>
      </c>
      <c r="T16" s="31" t="s">
        <v>289</v>
      </c>
      <c r="U16" s="30">
        <v>40.5</v>
      </c>
      <c r="V16" s="30">
        <f t="shared" si="9"/>
        <v>41.5</v>
      </c>
      <c r="W16" s="64">
        <f t="shared" si="10"/>
        <v>9.75903614457831</v>
      </c>
      <c r="X16" s="30">
        <f t="shared" si="11"/>
        <v>79.1581495812487</v>
      </c>
      <c r="Y16" s="30">
        <v>11</v>
      </c>
      <c r="Z16" s="30">
        <v>68</v>
      </c>
      <c r="AA16" s="45">
        <f t="shared" si="12"/>
        <v>0.161764705882353</v>
      </c>
    </row>
    <row r="17" ht="20" customHeight="1" spans="1:27">
      <c r="A17" s="79" t="s">
        <v>290</v>
      </c>
      <c r="B17" s="80">
        <v>202320500239</v>
      </c>
      <c r="C17" s="30" t="s">
        <v>275</v>
      </c>
      <c r="D17" s="30" t="s">
        <v>36</v>
      </c>
      <c r="E17" s="30">
        <v>70</v>
      </c>
      <c r="F17" s="30">
        <v>18.4</v>
      </c>
      <c r="G17" s="30">
        <f t="shared" si="0"/>
        <v>88.4</v>
      </c>
      <c r="H17" s="30">
        <f t="shared" si="1"/>
        <v>94</v>
      </c>
      <c r="I17" s="30">
        <f t="shared" si="2"/>
        <v>28.2127659574468</v>
      </c>
      <c r="J17" s="72">
        <v>3.76</v>
      </c>
      <c r="K17" s="30">
        <f t="shared" si="3"/>
        <v>4</v>
      </c>
      <c r="L17" s="30">
        <f t="shared" si="4"/>
        <v>42.3</v>
      </c>
      <c r="M17" s="83">
        <v>14</v>
      </c>
      <c r="N17" s="30">
        <v>15</v>
      </c>
      <c r="O17" s="30">
        <v>3</v>
      </c>
      <c r="P17" s="38">
        <f t="shared" si="5"/>
        <v>46.045</v>
      </c>
      <c r="Q17" s="64">
        <f t="shared" si="6"/>
        <v>0.977304810511456</v>
      </c>
      <c r="R17" s="30">
        <f t="shared" si="7"/>
        <v>43.2773048105115</v>
      </c>
      <c r="S17" s="30">
        <v>30</v>
      </c>
      <c r="T17" s="30">
        <v>0.5</v>
      </c>
      <c r="U17" s="30">
        <f t="shared" si="13"/>
        <v>30.5</v>
      </c>
      <c r="V17" s="30">
        <f t="shared" si="9"/>
        <v>41.5</v>
      </c>
      <c r="W17" s="64">
        <f t="shared" si="10"/>
        <v>7.34939759036145</v>
      </c>
      <c r="X17" s="30">
        <f t="shared" si="11"/>
        <v>78.8394683583197</v>
      </c>
      <c r="Y17" s="30">
        <v>12</v>
      </c>
      <c r="Z17" s="30">
        <v>68</v>
      </c>
      <c r="AA17" s="45">
        <f t="shared" si="12"/>
        <v>0.176470588235294</v>
      </c>
    </row>
    <row r="18" ht="20" customHeight="1" spans="1:27">
      <c r="A18" s="79" t="s">
        <v>291</v>
      </c>
      <c r="B18" s="80">
        <v>202320500238</v>
      </c>
      <c r="C18" s="30" t="s">
        <v>275</v>
      </c>
      <c r="D18" s="30" t="s">
        <v>36</v>
      </c>
      <c r="E18" s="30">
        <v>70</v>
      </c>
      <c r="F18" s="30">
        <v>16.4</v>
      </c>
      <c r="G18" s="30">
        <f t="shared" si="0"/>
        <v>86.4</v>
      </c>
      <c r="H18" s="30">
        <f t="shared" si="1"/>
        <v>94</v>
      </c>
      <c r="I18" s="30">
        <f t="shared" si="2"/>
        <v>27.5744680851064</v>
      </c>
      <c r="J18" s="72">
        <v>3.83</v>
      </c>
      <c r="K18" s="30">
        <f t="shared" si="3"/>
        <v>4</v>
      </c>
      <c r="L18" s="30">
        <f t="shared" si="4"/>
        <v>43.0875</v>
      </c>
      <c r="M18" s="83">
        <v>15</v>
      </c>
      <c r="N18" s="30">
        <v>15</v>
      </c>
      <c r="O18" s="30">
        <v>0</v>
      </c>
      <c r="P18" s="38">
        <f t="shared" si="5"/>
        <v>46.045</v>
      </c>
      <c r="Q18" s="30">
        <f t="shared" si="6"/>
        <v>0</v>
      </c>
      <c r="R18" s="30">
        <f t="shared" si="7"/>
        <v>43.0875</v>
      </c>
      <c r="S18" s="30">
        <v>30</v>
      </c>
      <c r="T18" s="30">
        <v>1.5</v>
      </c>
      <c r="U18" s="30">
        <f t="shared" si="13"/>
        <v>31.5</v>
      </c>
      <c r="V18" s="30">
        <f t="shared" si="9"/>
        <v>41.5</v>
      </c>
      <c r="W18" s="64">
        <f t="shared" si="10"/>
        <v>7.59036144578313</v>
      </c>
      <c r="X18" s="30">
        <f t="shared" si="11"/>
        <v>78.2523295308895</v>
      </c>
      <c r="Y18" s="30">
        <v>13</v>
      </c>
      <c r="Z18" s="30">
        <v>68</v>
      </c>
      <c r="AA18" s="45">
        <f t="shared" si="12"/>
        <v>0.191176470588235</v>
      </c>
    </row>
    <row r="19" ht="20" customHeight="1" spans="1:27">
      <c r="A19" s="79" t="s">
        <v>292</v>
      </c>
      <c r="B19" s="80">
        <v>202320500252</v>
      </c>
      <c r="C19" s="30" t="s">
        <v>275</v>
      </c>
      <c r="D19" s="30" t="s">
        <v>36</v>
      </c>
      <c r="E19" s="30">
        <v>70</v>
      </c>
      <c r="F19" s="30">
        <v>23.2</v>
      </c>
      <c r="G19" s="30">
        <f t="shared" si="0"/>
        <v>93.2</v>
      </c>
      <c r="H19" s="30">
        <f t="shared" si="1"/>
        <v>94</v>
      </c>
      <c r="I19" s="30">
        <f t="shared" si="2"/>
        <v>29.7446808510638</v>
      </c>
      <c r="J19" s="72">
        <v>3.61</v>
      </c>
      <c r="K19" s="30">
        <f t="shared" si="3"/>
        <v>4</v>
      </c>
      <c r="L19" s="30">
        <f t="shared" si="4"/>
        <v>40.6125</v>
      </c>
      <c r="M19" s="83">
        <v>15</v>
      </c>
      <c r="N19" s="30">
        <v>15</v>
      </c>
      <c r="O19" s="38">
        <v>1.125</v>
      </c>
      <c r="P19" s="38">
        <f t="shared" si="5"/>
        <v>46.045</v>
      </c>
      <c r="Q19" s="64">
        <f t="shared" si="6"/>
        <v>0.366489303941796</v>
      </c>
      <c r="R19" s="30">
        <f t="shared" si="7"/>
        <v>40.9789893039418</v>
      </c>
      <c r="S19" s="30">
        <v>30</v>
      </c>
      <c r="T19" s="30">
        <v>1</v>
      </c>
      <c r="U19" s="30">
        <f t="shared" si="13"/>
        <v>31</v>
      </c>
      <c r="V19" s="30">
        <f t="shared" si="9"/>
        <v>41.5</v>
      </c>
      <c r="W19" s="64">
        <f t="shared" si="10"/>
        <v>7.46987951807229</v>
      </c>
      <c r="X19" s="30">
        <f t="shared" si="11"/>
        <v>78.1935496730779</v>
      </c>
      <c r="Y19" s="30">
        <v>14</v>
      </c>
      <c r="Z19" s="30">
        <v>68</v>
      </c>
      <c r="AA19" s="45">
        <f t="shared" si="12"/>
        <v>0.205882352941176</v>
      </c>
    </row>
    <row r="20" ht="20" customHeight="1" spans="1:27">
      <c r="A20" s="79" t="s">
        <v>293</v>
      </c>
      <c r="B20" s="80">
        <v>202320500244</v>
      </c>
      <c r="C20" s="30" t="s">
        <v>275</v>
      </c>
      <c r="D20" s="30" t="s">
        <v>36</v>
      </c>
      <c r="E20" s="30">
        <v>70</v>
      </c>
      <c r="F20" s="30">
        <v>12.2</v>
      </c>
      <c r="G20" s="30">
        <f t="shared" si="0"/>
        <v>82.2</v>
      </c>
      <c r="H20" s="30">
        <f t="shared" si="1"/>
        <v>94</v>
      </c>
      <c r="I20" s="30">
        <f t="shared" si="2"/>
        <v>26.2340425531915</v>
      </c>
      <c r="J20" s="72">
        <v>3.96</v>
      </c>
      <c r="K20" s="30">
        <f t="shared" si="3"/>
        <v>4</v>
      </c>
      <c r="L20" s="30">
        <f t="shared" si="4"/>
        <v>44.55</v>
      </c>
      <c r="M20" s="83">
        <v>15</v>
      </c>
      <c r="N20" s="30">
        <v>15</v>
      </c>
      <c r="O20" s="30">
        <v>0</v>
      </c>
      <c r="P20" s="38">
        <f t="shared" si="5"/>
        <v>46.045</v>
      </c>
      <c r="Q20" s="30">
        <f t="shared" si="6"/>
        <v>0</v>
      </c>
      <c r="R20" s="30">
        <f t="shared" si="7"/>
        <v>44.55</v>
      </c>
      <c r="S20" s="30">
        <v>30</v>
      </c>
      <c r="T20" s="30">
        <v>0</v>
      </c>
      <c r="U20" s="30">
        <f t="shared" si="13"/>
        <v>30</v>
      </c>
      <c r="V20" s="30">
        <f t="shared" si="9"/>
        <v>41.5</v>
      </c>
      <c r="W20" s="64">
        <f t="shared" si="10"/>
        <v>7.2289156626506</v>
      </c>
      <c r="X20" s="30">
        <f t="shared" si="11"/>
        <v>78.0129582158421</v>
      </c>
      <c r="Y20" s="30">
        <v>15</v>
      </c>
      <c r="Z20" s="30">
        <v>68</v>
      </c>
      <c r="AA20" s="45">
        <f t="shared" si="12"/>
        <v>0.220588235294118</v>
      </c>
    </row>
    <row r="21" ht="20" customHeight="1" spans="1:27">
      <c r="A21" s="31" t="s">
        <v>294</v>
      </c>
      <c r="B21" s="80">
        <v>202320500212</v>
      </c>
      <c r="C21" s="30" t="s">
        <v>275</v>
      </c>
      <c r="D21" s="30" t="s">
        <v>36</v>
      </c>
      <c r="E21" s="30">
        <v>70</v>
      </c>
      <c r="F21" s="30">
        <v>14.8</v>
      </c>
      <c r="G21" s="30">
        <f t="shared" si="0"/>
        <v>84.8</v>
      </c>
      <c r="H21" s="30">
        <f t="shared" si="1"/>
        <v>94</v>
      </c>
      <c r="I21" s="30">
        <f t="shared" si="2"/>
        <v>27.063829787234</v>
      </c>
      <c r="J21" s="72">
        <v>3.65</v>
      </c>
      <c r="K21" s="30">
        <f t="shared" si="3"/>
        <v>4</v>
      </c>
      <c r="L21" s="30">
        <f t="shared" si="4"/>
        <v>41.0625</v>
      </c>
      <c r="M21" s="83">
        <v>15</v>
      </c>
      <c r="N21" s="30">
        <v>15</v>
      </c>
      <c r="O21" s="30">
        <v>0</v>
      </c>
      <c r="P21" s="38">
        <f t="shared" si="5"/>
        <v>46.045</v>
      </c>
      <c r="Q21" s="30">
        <f t="shared" si="6"/>
        <v>0</v>
      </c>
      <c r="R21" s="30">
        <f t="shared" si="7"/>
        <v>41.0625</v>
      </c>
      <c r="S21" s="30">
        <v>30</v>
      </c>
      <c r="T21" s="30">
        <v>10.5</v>
      </c>
      <c r="U21" s="30">
        <f t="shared" ref="U21:U28" si="14">S21+T21</f>
        <v>40.5</v>
      </c>
      <c r="V21" s="30">
        <f t="shared" si="9"/>
        <v>41.5</v>
      </c>
      <c r="W21" s="64">
        <f t="shared" si="10"/>
        <v>9.75903614457831</v>
      </c>
      <c r="X21" s="30">
        <f t="shared" si="11"/>
        <v>77.8853659318124</v>
      </c>
      <c r="Y21" s="30">
        <v>16</v>
      </c>
      <c r="Z21" s="30">
        <v>68</v>
      </c>
      <c r="AA21" s="45">
        <f t="shared" si="12"/>
        <v>0.235294117647059</v>
      </c>
    </row>
    <row r="22" ht="20" customHeight="1" spans="1:27">
      <c r="A22" s="79" t="s">
        <v>295</v>
      </c>
      <c r="B22" s="80">
        <v>202320500247</v>
      </c>
      <c r="C22" s="30" t="s">
        <v>275</v>
      </c>
      <c r="D22" s="30" t="s">
        <v>36</v>
      </c>
      <c r="E22" s="30">
        <v>70</v>
      </c>
      <c r="F22" s="30">
        <v>10.2</v>
      </c>
      <c r="G22" s="30">
        <f t="shared" si="0"/>
        <v>80.2</v>
      </c>
      <c r="H22" s="30">
        <f t="shared" si="1"/>
        <v>94</v>
      </c>
      <c r="I22" s="30">
        <f t="shared" si="2"/>
        <v>25.5957446808511</v>
      </c>
      <c r="J22" s="72">
        <v>3.93</v>
      </c>
      <c r="K22" s="30">
        <f t="shared" si="3"/>
        <v>4</v>
      </c>
      <c r="L22" s="30">
        <f t="shared" si="4"/>
        <v>44.2125</v>
      </c>
      <c r="M22" s="83">
        <v>15</v>
      </c>
      <c r="N22" s="30">
        <v>15</v>
      </c>
      <c r="O22" s="30">
        <v>0.25</v>
      </c>
      <c r="P22" s="38">
        <f t="shared" si="5"/>
        <v>46.045</v>
      </c>
      <c r="Q22" s="64">
        <f t="shared" si="6"/>
        <v>0.0814420675426213</v>
      </c>
      <c r="R22" s="30">
        <f t="shared" si="7"/>
        <v>44.2939420675426</v>
      </c>
      <c r="S22" s="30">
        <v>30</v>
      </c>
      <c r="T22" s="30">
        <v>1.5</v>
      </c>
      <c r="U22" s="30">
        <f>SUM(S22,T22)</f>
        <v>31.5</v>
      </c>
      <c r="V22" s="30">
        <f t="shared" si="9"/>
        <v>41.5</v>
      </c>
      <c r="W22" s="64">
        <f t="shared" si="10"/>
        <v>7.59036144578313</v>
      </c>
      <c r="X22" s="30">
        <f t="shared" si="11"/>
        <v>77.4800481941768</v>
      </c>
      <c r="Y22" s="30">
        <v>17</v>
      </c>
      <c r="Z22" s="30">
        <v>68</v>
      </c>
      <c r="AA22" s="45">
        <f t="shared" si="12"/>
        <v>0.25</v>
      </c>
    </row>
    <row r="23" ht="20" customHeight="1" spans="1:27">
      <c r="A23" s="31" t="s">
        <v>296</v>
      </c>
      <c r="B23" s="80">
        <v>202320500215</v>
      </c>
      <c r="C23" s="30" t="s">
        <v>275</v>
      </c>
      <c r="D23" s="30" t="s">
        <v>36</v>
      </c>
      <c r="E23" s="30">
        <v>70</v>
      </c>
      <c r="F23" s="30">
        <v>18</v>
      </c>
      <c r="G23" s="30">
        <f t="shared" si="0"/>
        <v>88</v>
      </c>
      <c r="H23" s="30">
        <f t="shared" si="1"/>
        <v>94</v>
      </c>
      <c r="I23" s="30">
        <f t="shared" si="2"/>
        <v>28.0851063829787</v>
      </c>
      <c r="J23" s="72">
        <v>3.63</v>
      </c>
      <c r="K23" s="30">
        <f t="shared" si="3"/>
        <v>4</v>
      </c>
      <c r="L23" s="30">
        <f t="shared" si="4"/>
        <v>40.8375</v>
      </c>
      <c r="M23" s="83">
        <v>15</v>
      </c>
      <c r="N23" s="30">
        <v>15</v>
      </c>
      <c r="O23" s="30">
        <v>0</v>
      </c>
      <c r="P23" s="38">
        <f t="shared" si="5"/>
        <v>46.045</v>
      </c>
      <c r="Q23" s="30">
        <f t="shared" si="6"/>
        <v>0</v>
      </c>
      <c r="R23" s="30">
        <f t="shared" si="7"/>
        <v>40.8375</v>
      </c>
      <c r="S23" s="30">
        <v>30</v>
      </c>
      <c r="T23" s="30">
        <v>5.5</v>
      </c>
      <c r="U23" s="30">
        <f>S23+T23</f>
        <v>35.5</v>
      </c>
      <c r="V23" s="30">
        <f t="shared" si="9"/>
        <v>41.5</v>
      </c>
      <c r="W23" s="64">
        <f t="shared" si="10"/>
        <v>8.55421686746988</v>
      </c>
      <c r="X23" s="30">
        <f t="shared" si="11"/>
        <v>77.4768232504486</v>
      </c>
      <c r="Y23" s="30">
        <v>18</v>
      </c>
      <c r="Z23" s="30">
        <v>68</v>
      </c>
      <c r="AA23" s="45">
        <f t="shared" si="12"/>
        <v>0.264705882352941</v>
      </c>
    </row>
    <row r="24" ht="20" customHeight="1" spans="1:27">
      <c r="A24" s="79" t="s">
        <v>297</v>
      </c>
      <c r="B24" s="80">
        <v>202320500226</v>
      </c>
      <c r="C24" s="30" t="s">
        <v>275</v>
      </c>
      <c r="D24" s="30" t="s">
        <v>36</v>
      </c>
      <c r="E24" s="30">
        <v>70</v>
      </c>
      <c r="F24" s="30">
        <v>11.5</v>
      </c>
      <c r="G24" s="30">
        <f t="shared" si="0"/>
        <v>81.5</v>
      </c>
      <c r="H24" s="30">
        <f t="shared" si="1"/>
        <v>94</v>
      </c>
      <c r="I24" s="30">
        <f t="shared" si="2"/>
        <v>26.0106382978723</v>
      </c>
      <c r="J24" s="72">
        <v>3.83</v>
      </c>
      <c r="K24" s="30">
        <f t="shared" si="3"/>
        <v>4</v>
      </c>
      <c r="L24" s="30">
        <f t="shared" si="4"/>
        <v>43.0875</v>
      </c>
      <c r="M24" s="83">
        <v>15</v>
      </c>
      <c r="N24" s="30">
        <v>15</v>
      </c>
      <c r="O24" s="30">
        <v>2.7</v>
      </c>
      <c r="P24" s="38">
        <f t="shared" si="5"/>
        <v>46.045</v>
      </c>
      <c r="Q24" s="64">
        <f t="shared" si="6"/>
        <v>0.879574329460311</v>
      </c>
      <c r="R24" s="30">
        <f t="shared" si="7"/>
        <v>43.9670743294603</v>
      </c>
      <c r="S24" s="30">
        <v>30</v>
      </c>
      <c r="T24" s="30">
        <v>0.5</v>
      </c>
      <c r="U24" s="30">
        <f>SUM(S24,T24)</f>
        <v>30.5</v>
      </c>
      <c r="V24" s="30">
        <f t="shared" si="9"/>
        <v>41.5</v>
      </c>
      <c r="W24" s="64">
        <f t="shared" si="10"/>
        <v>7.34939759036145</v>
      </c>
      <c r="X24" s="30">
        <f t="shared" si="11"/>
        <v>77.3271102176941</v>
      </c>
      <c r="Y24" s="30">
        <v>19</v>
      </c>
      <c r="Z24" s="30">
        <v>68</v>
      </c>
      <c r="AA24" s="45">
        <f t="shared" si="12"/>
        <v>0.279411764705882</v>
      </c>
    </row>
    <row r="25" ht="20" customHeight="1" spans="1:27">
      <c r="A25" s="31" t="s">
        <v>298</v>
      </c>
      <c r="B25" s="80">
        <v>202320500216</v>
      </c>
      <c r="C25" s="30" t="s">
        <v>275</v>
      </c>
      <c r="D25" s="30" t="s">
        <v>36</v>
      </c>
      <c r="E25" s="30">
        <v>70</v>
      </c>
      <c r="F25" s="30">
        <v>11.2</v>
      </c>
      <c r="G25" s="30">
        <f t="shared" si="0"/>
        <v>81.2</v>
      </c>
      <c r="H25" s="30">
        <f t="shared" si="1"/>
        <v>94</v>
      </c>
      <c r="I25" s="30">
        <f t="shared" si="2"/>
        <v>25.9148936170213</v>
      </c>
      <c r="J25" s="72">
        <v>3.83</v>
      </c>
      <c r="K25" s="30">
        <f t="shared" si="3"/>
        <v>4</v>
      </c>
      <c r="L25" s="30">
        <f t="shared" si="4"/>
        <v>43.0875</v>
      </c>
      <c r="M25" s="83">
        <v>15</v>
      </c>
      <c r="N25" s="30">
        <v>15</v>
      </c>
      <c r="O25" s="38">
        <v>1.125</v>
      </c>
      <c r="P25" s="38">
        <f t="shared" si="5"/>
        <v>46.045</v>
      </c>
      <c r="Q25" s="64">
        <f t="shared" si="6"/>
        <v>0.366489303941796</v>
      </c>
      <c r="R25" s="30">
        <f t="shared" si="7"/>
        <v>43.4539893039418</v>
      </c>
      <c r="S25" s="30">
        <v>30</v>
      </c>
      <c r="T25" s="30">
        <v>2.5</v>
      </c>
      <c r="U25" s="30">
        <v>32.5</v>
      </c>
      <c r="V25" s="30">
        <f t="shared" si="9"/>
        <v>41.5</v>
      </c>
      <c r="W25" s="64">
        <f t="shared" si="10"/>
        <v>7.83132530120482</v>
      </c>
      <c r="X25" s="30">
        <f t="shared" si="11"/>
        <v>77.2002082221679</v>
      </c>
      <c r="Y25" s="30">
        <v>20</v>
      </c>
      <c r="Z25" s="30">
        <v>68</v>
      </c>
      <c r="AA25" s="45">
        <f t="shared" si="12"/>
        <v>0.294117647058824</v>
      </c>
    </row>
    <row r="26" ht="20" customHeight="1" spans="1:27">
      <c r="A26" s="31" t="s">
        <v>299</v>
      </c>
      <c r="B26" s="80">
        <v>202320500214</v>
      </c>
      <c r="C26" s="30" t="s">
        <v>275</v>
      </c>
      <c r="D26" s="30" t="s">
        <v>36</v>
      </c>
      <c r="E26" s="30">
        <v>70</v>
      </c>
      <c r="F26" s="30">
        <v>13</v>
      </c>
      <c r="G26" s="30">
        <f t="shared" si="0"/>
        <v>83</v>
      </c>
      <c r="H26" s="30">
        <f t="shared" si="1"/>
        <v>94</v>
      </c>
      <c r="I26" s="30">
        <f t="shared" si="2"/>
        <v>26.4893617021277</v>
      </c>
      <c r="J26" s="72">
        <v>3.54</v>
      </c>
      <c r="K26" s="30">
        <f t="shared" si="3"/>
        <v>4</v>
      </c>
      <c r="L26" s="30">
        <f t="shared" si="4"/>
        <v>39.825</v>
      </c>
      <c r="M26" s="83">
        <v>15</v>
      </c>
      <c r="N26" s="30">
        <v>15</v>
      </c>
      <c r="O26" s="30">
        <v>4</v>
      </c>
      <c r="P26" s="38">
        <f t="shared" si="5"/>
        <v>46.045</v>
      </c>
      <c r="Q26" s="64">
        <f t="shared" si="6"/>
        <v>1.30307308068194</v>
      </c>
      <c r="R26" s="30">
        <f t="shared" si="7"/>
        <v>41.1280730806819</v>
      </c>
      <c r="S26" s="30">
        <v>30</v>
      </c>
      <c r="T26" s="30">
        <v>8.5</v>
      </c>
      <c r="U26" s="30">
        <f t="shared" si="14"/>
        <v>38.5</v>
      </c>
      <c r="V26" s="30">
        <f t="shared" si="9"/>
        <v>41.5</v>
      </c>
      <c r="W26" s="64">
        <f t="shared" si="10"/>
        <v>9.27710843373494</v>
      </c>
      <c r="X26" s="30">
        <f t="shared" si="11"/>
        <v>76.8945432165445</v>
      </c>
      <c r="Y26" s="30">
        <v>21</v>
      </c>
      <c r="Z26" s="30">
        <v>68</v>
      </c>
      <c r="AA26" s="45">
        <f t="shared" si="12"/>
        <v>0.308823529411765</v>
      </c>
    </row>
    <row r="27" ht="20" customHeight="1" spans="1:27">
      <c r="A27" s="31" t="s">
        <v>300</v>
      </c>
      <c r="B27" s="80">
        <v>202320500213</v>
      </c>
      <c r="C27" s="30" t="s">
        <v>275</v>
      </c>
      <c r="D27" s="30" t="s">
        <v>36</v>
      </c>
      <c r="E27" s="30">
        <v>70</v>
      </c>
      <c r="F27" s="30">
        <v>13</v>
      </c>
      <c r="G27" s="30">
        <f t="shared" si="0"/>
        <v>83</v>
      </c>
      <c r="H27" s="30">
        <f t="shared" si="1"/>
        <v>94</v>
      </c>
      <c r="I27" s="30">
        <f t="shared" si="2"/>
        <v>26.4893617021277</v>
      </c>
      <c r="J27" s="72">
        <v>3.67</v>
      </c>
      <c r="K27" s="30">
        <f t="shared" si="3"/>
        <v>4</v>
      </c>
      <c r="L27" s="30">
        <f t="shared" si="4"/>
        <v>41.2875</v>
      </c>
      <c r="M27" s="83">
        <v>15</v>
      </c>
      <c r="N27" s="30">
        <v>15</v>
      </c>
      <c r="O27" s="38">
        <v>2.925</v>
      </c>
      <c r="P27" s="38">
        <f t="shared" si="5"/>
        <v>46.045</v>
      </c>
      <c r="Q27" s="64">
        <f t="shared" si="6"/>
        <v>0.95287219024867</v>
      </c>
      <c r="R27" s="30">
        <f t="shared" si="7"/>
        <v>42.2403721902487</v>
      </c>
      <c r="S27" s="30">
        <v>30</v>
      </c>
      <c r="T27" s="30">
        <v>2.5</v>
      </c>
      <c r="U27" s="30">
        <f t="shared" si="14"/>
        <v>32.5</v>
      </c>
      <c r="V27" s="30">
        <f t="shared" si="9"/>
        <v>41.5</v>
      </c>
      <c r="W27" s="64">
        <f t="shared" si="10"/>
        <v>7.83132530120482</v>
      </c>
      <c r="X27" s="30">
        <f t="shared" si="11"/>
        <v>76.5610591935811</v>
      </c>
      <c r="Y27" s="30">
        <v>22</v>
      </c>
      <c r="Z27" s="30">
        <v>68</v>
      </c>
      <c r="AA27" s="45">
        <f t="shared" si="12"/>
        <v>0.323529411764706</v>
      </c>
    </row>
    <row r="28" ht="20" customHeight="1" spans="1:27">
      <c r="A28" s="31" t="s">
        <v>301</v>
      </c>
      <c r="B28" s="80">
        <v>202320500211</v>
      </c>
      <c r="C28" s="30" t="s">
        <v>275</v>
      </c>
      <c r="D28" s="30" t="s">
        <v>36</v>
      </c>
      <c r="E28" s="30">
        <v>70</v>
      </c>
      <c r="F28" s="30">
        <v>14</v>
      </c>
      <c r="G28" s="30">
        <f t="shared" si="0"/>
        <v>84</v>
      </c>
      <c r="H28" s="30">
        <f t="shared" si="1"/>
        <v>94</v>
      </c>
      <c r="I28" s="30">
        <f t="shared" si="2"/>
        <v>26.8085106382979</v>
      </c>
      <c r="J28" s="72">
        <v>3.65</v>
      </c>
      <c r="K28" s="30">
        <f t="shared" si="3"/>
        <v>4</v>
      </c>
      <c r="L28" s="30">
        <f t="shared" si="4"/>
        <v>41.0625</v>
      </c>
      <c r="M28" s="83">
        <v>15</v>
      </c>
      <c r="N28" s="30">
        <v>15</v>
      </c>
      <c r="O28" s="38">
        <v>1.125</v>
      </c>
      <c r="P28" s="38">
        <f t="shared" si="5"/>
        <v>46.045</v>
      </c>
      <c r="Q28" s="64">
        <f t="shared" si="6"/>
        <v>0.366489303941796</v>
      </c>
      <c r="R28" s="30">
        <f t="shared" si="7"/>
        <v>41.4289893039418</v>
      </c>
      <c r="S28" s="30">
        <v>30</v>
      </c>
      <c r="T28" s="30">
        <v>4</v>
      </c>
      <c r="U28" s="30">
        <f t="shared" si="14"/>
        <v>34</v>
      </c>
      <c r="V28" s="30">
        <f t="shared" si="9"/>
        <v>41.5</v>
      </c>
      <c r="W28" s="64">
        <f t="shared" si="10"/>
        <v>8.19277108433735</v>
      </c>
      <c r="X28" s="30">
        <f t="shared" si="11"/>
        <v>76.430271026577</v>
      </c>
      <c r="Y28" s="30">
        <v>23</v>
      </c>
      <c r="Z28" s="30">
        <v>68</v>
      </c>
      <c r="AA28" s="45">
        <f t="shared" si="12"/>
        <v>0.338235294117647</v>
      </c>
    </row>
    <row r="29" ht="20" customHeight="1" spans="1:27">
      <c r="A29" s="79" t="s">
        <v>302</v>
      </c>
      <c r="B29" s="80">
        <v>202320500234</v>
      </c>
      <c r="C29" s="30" t="s">
        <v>275</v>
      </c>
      <c r="D29" s="30" t="s">
        <v>36</v>
      </c>
      <c r="E29" s="30">
        <v>70</v>
      </c>
      <c r="F29" s="30">
        <v>14.6</v>
      </c>
      <c r="G29" s="30">
        <f t="shared" si="0"/>
        <v>84.6</v>
      </c>
      <c r="H29" s="30">
        <f t="shared" si="1"/>
        <v>94</v>
      </c>
      <c r="I29" s="30">
        <f t="shared" si="2"/>
        <v>27</v>
      </c>
      <c r="J29" s="72">
        <v>3.74</v>
      </c>
      <c r="K29" s="30">
        <f t="shared" si="3"/>
        <v>4</v>
      </c>
      <c r="L29" s="30">
        <f t="shared" si="4"/>
        <v>42.075</v>
      </c>
      <c r="M29" s="83">
        <v>15</v>
      </c>
      <c r="N29" s="30">
        <v>15</v>
      </c>
      <c r="O29" s="30">
        <v>0</v>
      </c>
      <c r="P29" s="38">
        <f t="shared" si="5"/>
        <v>46.045</v>
      </c>
      <c r="Q29" s="30">
        <f t="shared" si="6"/>
        <v>0</v>
      </c>
      <c r="R29" s="30">
        <f t="shared" si="7"/>
        <v>42.075</v>
      </c>
      <c r="S29" s="30">
        <v>30</v>
      </c>
      <c r="T29" s="30">
        <v>0</v>
      </c>
      <c r="U29" s="30">
        <f t="shared" ref="U29:U38" si="15">SUM(S29,T29)</f>
        <v>30</v>
      </c>
      <c r="V29" s="30">
        <f t="shared" si="9"/>
        <v>41.5</v>
      </c>
      <c r="W29" s="64">
        <f t="shared" si="10"/>
        <v>7.2289156626506</v>
      </c>
      <c r="X29" s="30">
        <f t="shared" si="11"/>
        <v>76.3039156626506</v>
      </c>
      <c r="Y29" s="30">
        <v>24</v>
      </c>
      <c r="Z29" s="30">
        <v>68</v>
      </c>
      <c r="AA29" s="45">
        <f t="shared" si="12"/>
        <v>0.352941176470588</v>
      </c>
    </row>
    <row r="30" ht="20" customHeight="1" spans="1:27">
      <c r="A30" s="31" t="s">
        <v>303</v>
      </c>
      <c r="B30" s="80">
        <v>202320500219</v>
      </c>
      <c r="C30" s="30" t="s">
        <v>275</v>
      </c>
      <c r="D30" s="30" t="s">
        <v>36</v>
      </c>
      <c r="E30" s="30">
        <v>70</v>
      </c>
      <c r="F30" s="30">
        <v>12.8</v>
      </c>
      <c r="G30" s="30">
        <f t="shared" si="0"/>
        <v>82.8</v>
      </c>
      <c r="H30" s="30">
        <f t="shared" si="1"/>
        <v>94</v>
      </c>
      <c r="I30" s="30">
        <f t="shared" si="2"/>
        <v>26.4255319148936</v>
      </c>
      <c r="J30" s="72">
        <v>3.57</v>
      </c>
      <c r="K30" s="30">
        <f t="shared" si="3"/>
        <v>4</v>
      </c>
      <c r="L30" s="30">
        <f t="shared" si="4"/>
        <v>40.1625</v>
      </c>
      <c r="M30" s="83">
        <v>15</v>
      </c>
      <c r="N30" s="30">
        <v>15</v>
      </c>
      <c r="O30" s="30">
        <v>5.7</v>
      </c>
      <c r="P30" s="38">
        <f t="shared" si="5"/>
        <v>46.045</v>
      </c>
      <c r="Q30" s="64">
        <f t="shared" si="6"/>
        <v>1.85687913997177</v>
      </c>
      <c r="R30" s="30">
        <f t="shared" si="7"/>
        <v>42.0193791399718</v>
      </c>
      <c r="S30" s="30">
        <v>30</v>
      </c>
      <c r="T30" s="30">
        <v>2.5</v>
      </c>
      <c r="U30" s="30">
        <v>32.5</v>
      </c>
      <c r="V30" s="30">
        <f t="shared" si="9"/>
        <v>41.5</v>
      </c>
      <c r="W30" s="64">
        <f t="shared" si="10"/>
        <v>7.83132530120482</v>
      </c>
      <c r="X30" s="30">
        <f t="shared" si="11"/>
        <v>76.2762363560702</v>
      </c>
      <c r="Y30" s="30">
        <v>25</v>
      </c>
      <c r="Z30" s="30">
        <v>68</v>
      </c>
      <c r="AA30" s="45">
        <f t="shared" si="12"/>
        <v>0.367647058823529</v>
      </c>
    </row>
    <row r="31" ht="20" customHeight="1" spans="1:27">
      <c r="A31" s="79" t="s">
        <v>304</v>
      </c>
      <c r="B31" s="80">
        <v>202320500243</v>
      </c>
      <c r="C31" s="30" t="s">
        <v>275</v>
      </c>
      <c r="D31" s="30" t="s">
        <v>36</v>
      </c>
      <c r="E31" s="30">
        <v>70</v>
      </c>
      <c r="F31" s="30">
        <v>16.2</v>
      </c>
      <c r="G31" s="30">
        <f t="shared" si="0"/>
        <v>86.2</v>
      </c>
      <c r="H31" s="30">
        <f t="shared" si="1"/>
        <v>94</v>
      </c>
      <c r="I31" s="30">
        <f t="shared" si="2"/>
        <v>27.5106382978723</v>
      </c>
      <c r="J31" s="72">
        <v>3.69</v>
      </c>
      <c r="K31" s="30">
        <f t="shared" si="3"/>
        <v>4</v>
      </c>
      <c r="L31" s="30">
        <f t="shared" si="4"/>
        <v>41.5125</v>
      </c>
      <c r="M31" s="83">
        <v>15</v>
      </c>
      <c r="N31" s="30">
        <v>15</v>
      </c>
      <c r="O31" s="30">
        <v>0</v>
      </c>
      <c r="P31" s="38">
        <f t="shared" si="5"/>
        <v>46.045</v>
      </c>
      <c r="Q31" s="30">
        <f t="shared" si="6"/>
        <v>0</v>
      </c>
      <c r="R31" s="30">
        <f t="shared" si="7"/>
        <v>41.5125</v>
      </c>
      <c r="S31" s="30">
        <v>30</v>
      </c>
      <c r="T31" s="30">
        <v>0</v>
      </c>
      <c r="U31" s="30">
        <f t="shared" si="15"/>
        <v>30</v>
      </c>
      <c r="V31" s="30">
        <f t="shared" si="9"/>
        <v>41.5</v>
      </c>
      <c r="W31" s="64">
        <f t="shared" si="10"/>
        <v>7.2289156626506</v>
      </c>
      <c r="X31" s="30">
        <f t="shared" si="11"/>
        <v>76.252053960523</v>
      </c>
      <c r="Y31" s="30">
        <v>26</v>
      </c>
      <c r="Z31" s="30">
        <v>68</v>
      </c>
      <c r="AA31" s="45">
        <f t="shared" si="12"/>
        <v>0.382352941176471</v>
      </c>
    </row>
    <row r="32" ht="20" customHeight="1" spans="1:27">
      <c r="A32" s="79" t="s">
        <v>305</v>
      </c>
      <c r="B32" s="80">
        <v>202320500236</v>
      </c>
      <c r="C32" s="30" t="s">
        <v>275</v>
      </c>
      <c r="D32" s="30" t="s">
        <v>36</v>
      </c>
      <c r="E32" s="30">
        <v>70</v>
      </c>
      <c r="F32" s="30">
        <v>14.2</v>
      </c>
      <c r="G32" s="30">
        <f t="shared" si="0"/>
        <v>84.2</v>
      </c>
      <c r="H32" s="30">
        <f t="shared" si="1"/>
        <v>94</v>
      </c>
      <c r="I32" s="30">
        <f t="shared" si="2"/>
        <v>26.8723404255319</v>
      </c>
      <c r="J32" s="72">
        <v>3.72</v>
      </c>
      <c r="K32" s="30">
        <f t="shared" si="3"/>
        <v>4</v>
      </c>
      <c r="L32" s="30">
        <f t="shared" si="4"/>
        <v>41.85</v>
      </c>
      <c r="M32" s="83">
        <v>15</v>
      </c>
      <c r="N32" s="30">
        <v>15</v>
      </c>
      <c r="O32" s="30">
        <v>0</v>
      </c>
      <c r="P32" s="38">
        <f t="shared" si="5"/>
        <v>46.045</v>
      </c>
      <c r="Q32" s="30">
        <f t="shared" si="6"/>
        <v>0</v>
      </c>
      <c r="R32" s="30">
        <f t="shared" si="7"/>
        <v>41.85</v>
      </c>
      <c r="S32" s="30">
        <v>30</v>
      </c>
      <c r="T32" s="30">
        <v>1</v>
      </c>
      <c r="U32" s="30">
        <f t="shared" si="15"/>
        <v>31</v>
      </c>
      <c r="V32" s="30">
        <f t="shared" si="9"/>
        <v>41.5</v>
      </c>
      <c r="W32" s="64">
        <f t="shared" si="10"/>
        <v>7.46987951807229</v>
      </c>
      <c r="X32" s="30">
        <f t="shared" si="11"/>
        <v>76.1922199436042</v>
      </c>
      <c r="Y32" s="30">
        <v>27</v>
      </c>
      <c r="Z32" s="30">
        <v>68</v>
      </c>
      <c r="AA32" s="45">
        <f t="shared" si="12"/>
        <v>0.397058823529412</v>
      </c>
    </row>
    <row r="33" ht="20" customHeight="1" spans="1:27">
      <c r="A33" s="31" t="s">
        <v>306</v>
      </c>
      <c r="B33" s="80" t="s">
        <v>307</v>
      </c>
      <c r="C33" s="30" t="s">
        <v>275</v>
      </c>
      <c r="D33" s="30" t="s">
        <v>36</v>
      </c>
      <c r="E33" s="30">
        <v>70</v>
      </c>
      <c r="F33" s="30">
        <f>3+4+4+2</f>
        <v>13</v>
      </c>
      <c r="G33" s="30">
        <f t="shared" si="0"/>
        <v>83</v>
      </c>
      <c r="H33" s="30">
        <f t="shared" si="1"/>
        <v>94</v>
      </c>
      <c r="I33" s="30">
        <f t="shared" si="2"/>
        <v>26.4893617021277</v>
      </c>
      <c r="J33" s="72">
        <v>3.67</v>
      </c>
      <c r="K33" s="30">
        <f t="shared" si="3"/>
        <v>4</v>
      </c>
      <c r="L33" s="30">
        <f t="shared" si="4"/>
        <v>41.2875</v>
      </c>
      <c r="M33" s="83">
        <v>15</v>
      </c>
      <c r="N33" s="30">
        <v>15</v>
      </c>
      <c r="O33" s="30">
        <v>0</v>
      </c>
      <c r="P33" s="38">
        <f t="shared" si="5"/>
        <v>46.045</v>
      </c>
      <c r="Q33" s="30">
        <f t="shared" si="6"/>
        <v>0</v>
      </c>
      <c r="R33" s="30">
        <f t="shared" si="7"/>
        <v>41.2875</v>
      </c>
      <c r="S33" s="30">
        <v>30</v>
      </c>
      <c r="T33" s="30">
        <v>3</v>
      </c>
      <c r="U33" s="30">
        <f t="shared" si="15"/>
        <v>33</v>
      </c>
      <c r="V33" s="30">
        <f t="shared" si="9"/>
        <v>41.5</v>
      </c>
      <c r="W33" s="64">
        <f t="shared" si="10"/>
        <v>7.95180722891566</v>
      </c>
      <c r="X33" s="30">
        <f t="shared" si="11"/>
        <v>75.7286689310433</v>
      </c>
      <c r="Y33" s="30">
        <v>28</v>
      </c>
      <c r="Z33" s="30">
        <v>68</v>
      </c>
      <c r="AA33" s="45">
        <f t="shared" si="12"/>
        <v>0.411764705882353</v>
      </c>
    </row>
    <row r="34" ht="20" customHeight="1" spans="1:27">
      <c r="A34" s="79" t="s">
        <v>308</v>
      </c>
      <c r="B34" s="80">
        <v>202320500253</v>
      </c>
      <c r="C34" s="30" t="s">
        <v>275</v>
      </c>
      <c r="D34" s="30" t="s">
        <v>36</v>
      </c>
      <c r="E34" s="30">
        <v>70</v>
      </c>
      <c r="F34" s="81">
        <v>9.8</v>
      </c>
      <c r="G34" s="30">
        <f t="shared" si="0"/>
        <v>79.8</v>
      </c>
      <c r="H34" s="30">
        <f t="shared" si="1"/>
        <v>94</v>
      </c>
      <c r="I34" s="30">
        <f t="shared" si="2"/>
        <v>25.468085106383</v>
      </c>
      <c r="J34" s="72">
        <v>3.76</v>
      </c>
      <c r="K34" s="30">
        <f t="shared" si="3"/>
        <v>4</v>
      </c>
      <c r="L34" s="30">
        <f t="shared" si="4"/>
        <v>42.3</v>
      </c>
      <c r="M34" s="83">
        <v>15</v>
      </c>
      <c r="N34" s="30">
        <v>15</v>
      </c>
      <c r="O34" s="30">
        <v>0</v>
      </c>
      <c r="P34" s="38">
        <f t="shared" si="5"/>
        <v>46.045</v>
      </c>
      <c r="Q34" s="30">
        <f t="shared" si="6"/>
        <v>0</v>
      </c>
      <c r="R34" s="30">
        <f t="shared" si="7"/>
        <v>42.3</v>
      </c>
      <c r="S34" s="30">
        <v>30</v>
      </c>
      <c r="T34" s="81">
        <v>2.5</v>
      </c>
      <c r="U34" s="30">
        <f t="shared" si="15"/>
        <v>32.5</v>
      </c>
      <c r="V34" s="30">
        <f t="shared" si="9"/>
        <v>41.5</v>
      </c>
      <c r="W34" s="64">
        <f t="shared" si="10"/>
        <v>7.83132530120482</v>
      </c>
      <c r="X34" s="30">
        <f t="shared" si="11"/>
        <v>75.5994104075878</v>
      </c>
      <c r="Y34" s="30">
        <v>29</v>
      </c>
      <c r="Z34" s="30">
        <v>68</v>
      </c>
      <c r="AA34" s="45">
        <f t="shared" si="12"/>
        <v>0.426470588235294</v>
      </c>
    </row>
    <row r="35" ht="20" customHeight="1" spans="1:27">
      <c r="A35" s="31" t="s">
        <v>309</v>
      </c>
      <c r="B35" s="80" t="s">
        <v>310</v>
      </c>
      <c r="C35" s="30" t="s">
        <v>275</v>
      </c>
      <c r="D35" s="30" t="s">
        <v>36</v>
      </c>
      <c r="E35" s="30">
        <v>70</v>
      </c>
      <c r="F35" s="31">
        <v>16.6</v>
      </c>
      <c r="G35" s="30">
        <f t="shared" si="0"/>
        <v>86.6</v>
      </c>
      <c r="H35" s="30">
        <f t="shared" si="1"/>
        <v>94</v>
      </c>
      <c r="I35" s="30">
        <f t="shared" si="2"/>
        <v>27.6382978723404</v>
      </c>
      <c r="J35" s="72">
        <v>3.62</v>
      </c>
      <c r="K35" s="30">
        <f t="shared" si="3"/>
        <v>4</v>
      </c>
      <c r="L35" s="30">
        <f t="shared" si="4"/>
        <v>40.725</v>
      </c>
      <c r="M35" s="83">
        <v>15</v>
      </c>
      <c r="N35" s="30">
        <v>15</v>
      </c>
      <c r="O35" s="30">
        <v>0</v>
      </c>
      <c r="P35" s="38">
        <f t="shared" si="5"/>
        <v>46.045</v>
      </c>
      <c r="Q35" s="30">
        <f t="shared" si="6"/>
        <v>0</v>
      </c>
      <c r="R35" s="30">
        <f t="shared" si="7"/>
        <v>40.725</v>
      </c>
      <c r="S35" s="30">
        <v>30</v>
      </c>
      <c r="T35" s="31">
        <v>0</v>
      </c>
      <c r="U35" s="30">
        <f t="shared" si="15"/>
        <v>30</v>
      </c>
      <c r="V35" s="30">
        <f t="shared" si="9"/>
        <v>41.5</v>
      </c>
      <c r="W35" s="64">
        <f t="shared" si="10"/>
        <v>7.2289156626506</v>
      </c>
      <c r="X35" s="30">
        <f t="shared" si="11"/>
        <v>75.592213534991</v>
      </c>
      <c r="Y35" s="30">
        <v>30</v>
      </c>
      <c r="Z35" s="30">
        <v>68</v>
      </c>
      <c r="AA35" s="45">
        <f t="shared" si="12"/>
        <v>0.441176470588235</v>
      </c>
    </row>
    <row r="36" ht="20" customHeight="1" spans="1:27">
      <c r="A36" s="79" t="s">
        <v>311</v>
      </c>
      <c r="B36" s="80">
        <v>202320500255</v>
      </c>
      <c r="C36" s="30" t="s">
        <v>275</v>
      </c>
      <c r="D36" s="30" t="s">
        <v>36</v>
      </c>
      <c r="E36" s="30">
        <v>70</v>
      </c>
      <c r="F36" s="30">
        <v>11.9</v>
      </c>
      <c r="G36" s="30">
        <f t="shared" si="0"/>
        <v>81.9</v>
      </c>
      <c r="H36" s="30">
        <f t="shared" si="1"/>
        <v>94</v>
      </c>
      <c r="I36" s="30">
        <f t="shared" si="2"/>
        <v>26.1382978723404</v>
      </c>
      <c r="J36" s="72">
        <v>3.74</v>
      </c>
      <c r="K36" s="30">
        <f t="shared" si="3"/>
        <v>4</v>
      </c>
      <c r="L36" s="30">
        <f t="shared" si="4"/>
        <v>42.075</v>
      </c>
      <c r="M36" s="83">
        <v>15</v>
      </c>
      <c r="N36" s="30">
        <v>15</v>
      </c>
      <c r="O36" s="30">
        <v>0</v>
      </c>
      <c r="P36" s="38">
        <f t="shared" si="5"/>
        <v>46.045</v>
      </c>
      <c r="Q36" s="30">
        <f t="shared" si="6"/>
        <v>0</v>
      </c>
      <c r="R36" s="30">
        <f t="shared" si="7"/>
        <v>42.075</v>
      </c>
      <c r="S36" s="30">
        <v>30</v>
      </c>
      <c r="T36" s="30">
        <v>0</v>
      </c>
      <c r="U36" s="30">
        <f t="shared" si="15"/>
        <v>30</v>
      </c>
      <c r="V36" s="30">
        <f t="shared" si="9"/>
        <v>41.5</v>
      </c>
      <c r="W36" s="64">
        <f t="shared" si="10"/>
        <v>7.2289156626506</v>
      </c>
      <c r="X36" s="30">
        <f t="shared" si="11"/>
        <v>75.442213534991</v>
      </c>
      <c r="Y36" s="30">
        <v>31</v>
      </c>
      <c r="Z36" s="30">
        <v>68</v>
      </c>
      <c r="AA36" s="45">
        <f t="shared" si="12"/>
        <v>0.455882352941176</v>
      </c>
    </row>
    <row r="37" ht="20" customHeight="1" spans="1:27">
      <c r="A37" s="79" t="s">
        <v>312</v>
      </c>
      <c r="B37" s="80">
        <v>202320500241</v>
      </c>
      <c r="C37" s="30" t="s">
        <v>275</v>
      </c>
      <c r="D37" s="30" t="s">
        <v>36</v>
      </c>
      <c r="E37" s="30">
        <v>70</v>
      </c>
      <c r="F37" s="30">
        <v>10.4</v>
      </c>
      <c r="G37" s="30">
        <f t="shared" si="0"/>
        <v>80.4</v>
      </c>
      <c r="H37" s="30">
        <f t="shared" si="1"/>
        <v>94</v>
      </c>
      <c r="I37" s="30">
        <f t="shared" si="2"/>
        <v>25.6595744680851</v>
      </c>
      <c r="J37" s="72">
        <v>3.63</v>
      </c>
      <c r="K37" s="30">
        <f t="shared" si="3"/>
        <v>4</v>
      </c>
      <c r="L37" s="30">
        <f t="shared" si="4"/>
        <v>40.8375</v>
      </c>
      <c r="M37" s="83">
        <v>15</v>
      </c>
      <c r="N37" s="30">
        <v>15</v>
      </c>
      <c r="O37" s="30">
        <v>0</v>
      </c>
      <c r="P37" s="38">
        <f t="shared" si="5"/>
        <v>46.045</v>
      </c>
      <c r="Q37" s="30">
        <f t="shared" si="6"/>
        <v>0</v>
      </c>
      <c r="R37" s="30">
        <f t="shared" si="7"/>
        <v>40.8375</v>
      </c>
      <c r="S37" s="30">
        <v>30</v>
      </c>
      <c r="T37" s="30">
        <v>7</v>
      </c>
      <c r="U37" s="30">
        <f t="shared" si="15"/>
        <v>37</v>
      </c>
      <c r="V37" s="30">
        <f t="shared" si="9"/>
        <v>41.5</v>
      </c>
      <c r="W37" s="64">
        <f t="shared" si="10"/>
        <v>8.91566265060241</v>
      </c>
      <c r="X37" s="30">
        <f t="shared" si="11"/>
        <v>75.4127371186875</v>
      </c>
      <c r="Y37" s="30">
        <v>32</v>
      </c>
      <c r="Z37" s="30">
        <v>68</v>
      </c>
      <c r="AA37" s="45">
        <f t="shared" si="12"/>
        <v>0.470588235294118</v>
      </c>
    </row>
    <row r="38" ht="20" customHeight="1" spans="1:27">
      <c r="A38" s="79" t="s">
        <v>313</v>
      </c>
      <c r="B38" s="80">
        <v>202320500250</v>
      </c>
      <c r="C38" s="30" t="s">
        <v>275</v>
      </c>
      <c r="D38" s="30" t="s">
        <v>36</v>
      </c>
      <c r="E38" s="30">
        <v>70</v>
      </c>
      <c r="F38" s="30">
        <v>11.4</v>
      </c>
      <c r="G38" s="30">
        <f t="shared" si="0"/>
        <v>81.4</v>
      </c>
      <c r="H38" s="30">
        <f t="shared" si="1"/>
        <v>94</v>
      </c>
      <c r="I38" s="30">
        <f t="shared" si="2"/>
        <v>25.9787234042553</v>
      </c>
      <c r="J38" s="72">
        <v>3.74</v>
      </c>
      <c r="K38" s="30">
        <f t="shared" si="3"/>
        <v>4</v>
      </c>
      <c r="L38" s="30">
        <f t="shared" si="4"/>
        <v>42.075</v>
      </c>
      <c r="M38" s="83">
        <v>15</v>
      </c>
      <c r="N38" s="30">
        <v>15</v>
      </c>
      <c r="O38" s="30">
        <v>0</v>
      </c>
      <c r="P38" s="38">
        <f t="shared" si="5"/>
        <v>46.045</v>
      </c>
      <c r="Q38" s="30">
        <f t="shared" si="6"/>
        <v>0</v>
      </c>
      <c r="R38" s="30">
        <f t="shared" si="7"/>
        <v>42.075</v>
      </c>
      <c r="S38" s="30">
        <v>30</v>
      </c>
      <c r="T38" s="30">
        <v>0.5</v>
      </c>
      <c r="U38" s="30">
        <f t="shared" si="15"/>
        <v>30.5</v>
      </c>
      <c r="V38" s="30">
        <f t="shared" si="9"/>
        <v>41.5</v>
      </c>
      <c r="W38" s="64">
        <f t="shared" si="10"/>
        <v>7.34939759036145</v>
      </c>
      <c r="X38" s="30">
        <f t="shared" si="11"/>
        <v>75.4031209946168</v>
      </c>
      <c r="Y38" s="30">
        <v>33</v>
      </c>
      <c r="Z38" s="30">
        <v>68</v>
      </c>
      <c r="AA38" s="45">
        <f t="shared" si="12"/>
        <v>0.485294117647059</v>
      </c>
    </row>
    <row r="39" ht="20" customHeight="1" spans="1:27">
      <c r="A39" s="31" t="s">
        <v>314</v>
      </c>
      <c r="B39" s="80">
        <v>202320500210</v>
      </c>
      <c r="C39" s="30" t="s">
        <v>275</v>
      </c>
      <c r="D39" s="30" t="s">
        <v>36</v>
      </c>
      <c r="E39" s="30">
        <v>70</v>
      </c>
      <c r="F39" s="30">
        <v>12.8</v>
      </c>
      <c r="G39" s="30">
        <f t="shared" si="0"/>
        <v>82.8</v>
      </c>
      <c r="H39" s="30">
        <f t="shared" si="1"/>
        <v>94</v>
      </c>
      <c r="I39" s="30">
        <f t="shared" si="2"/>
        <v>26.4255319148936</v>
      </c>
      <c r="J39" s="72">
        <v>3.69</v>
      </c>
      <c r="K39" s="30">
        <f t="shared" si="3"/>
        <v>4</v>
      </c>
      <c r="L39" s="30">
        <f t="shared" si="4"/>
        <v>41.5125</v>
      </c>
      <c r="M39" s="83">
        <v>15</v>
      </c>
      <c r="N39" s="30">
        <v>15</v>
      </c>
      <c r="O39" s="30">
        <v>0</v>
      </c>
      <c r="P39" s="38">
        <f t="shared" si="5"/>
        <v>46.045</v>
      </c>
      <c r="Q39" s="30">
        <f t="shared" si="6"/>
        <v>0</v>
      </c>
      <c r="R39" s="30">
        <f t="shared" si="7"/>
        <v>41.5125</v>
      </c>
      <c r="S39" s="30">
        <v>30</v>
      </c>
      <c r="T39" s="30">
        <v>0</v>
      </c>
      <c r="U39" s="30">
        <f>S39+T39</f>
        <v>30</v>
      </c>
      <c r="V39" s="30">
        <f t="shared" si="9"/>
        <v>41.5</v>
      </c>
      <c r="W39" s="64">
        <f t="shared" si="10"/>
        <v>7.2289156626506</v>
      </c>
      <c r="X39" s="30">
        <f t="shared" si="11"/>
        <v>75.1669475775442</v>
      </c>
      <c r="Y39" s="30">
        <v>34</v>
      </c>
      <c r="Z39" s="30">
        <v>68</v>
      </c>
      <c r="AA39" s="45">
        <f t="shared" si="12"/>
        <v>0.5</v>
      </c>
    </row>
    <row r="40" ht="20" customHeight="1" spans="1:27">
      <c r="A40" s="31" t="s">
        <v>315</v>
      </c>
      <c r="B40" s="80" t="s">
        <v>316</v>
      </c>
      <c r="C40" s="30" t="s">
        <v>275</v>
      </c>
      <c r="D40" s="30" t="s">
        <v>36</v>
      </c>
      <c r="E40" s="30">
        <v>70</v>
      </c>
      <c r="F40" s="31">
        <v>10</v>
      </c>
      <c r="G40" s="30">
        <f t="shared" si="0"/>
        <v>80</v>
      </c>
      <c r="H40" s="30">
        <f t="shared" si="1"/>
        <v>94</v>
      </c>
      <c r="I40" s="30">
        <f t="shared" si="2"/>
        <v>25.531914893617</v>
      </c>
      <c r="J40" s="72">
        <v>3.74</v>
      </c>
      <c r="K40" s="30">
        <f t="shared" si="3"/>
        <v>4</v>
      </c>
      <c r="L40" s="30">
        <f t="shared" si="4"/>
        <v>42.075</v>
      </c>
      <c r="M40" s="83">
        <v>15</v>
      </c>
      <c r="N40" s="30">
        <v>15</v>
      </c>
      <c r="O40" s="30">
        <v>0</v>
      </c>
      <c r="P40" s="38">
        <f t="shared" si="5"/>
        <v>46.045</v>
      </c>
      <c r="Q40" s="30">
        <f t="shared" si="6"/>
        <v>0</v>
      </c>
      <c r="R40" s="30">
        <f t="shared" si="7"/>
        <v>42.075</v>
      </c>
      <c r="S40" s="30">
        <v>30</v>
      </c>
      <c r="T40" s="31">
        <v>0.5</v>
      </c>
      <c r="U40" s="30">
        <f t="shared" ref="U40:U48" si="16">SUM(S40,T40)</f>
        <v>30.5</v>
      </c>
      <c r="V40" s="30">
        <f t="shared" si="9"/>
        <v>41.5</v>
      </c>
      <c r="W40" s="64">
        <f t="shared" si="10"/>
        <v>7.34939759036145</v>
      </c>
      <c r="X40" s="30">
        <f t="shared" si="11"/>
        <v>74.9563124839785</v>
      </c>
      <c r="Y40" s="30">
        <v>35</v>
      </c>
      <c r="Z40" s="30">
        <v>68</v>
      </c>
      <c r="AA40" s="45">
        <f t="shared" si="12"/>
        <v>0.514705882352941</v>
      </c>
    </row>
    <row r="41" ht="20" customHeight="1" spans="1:27">
      <c r="A41" s="31" t="s">
        <v>317</v>
      </c>
      <c r="B41" s="80" t="s">
        <v>318</v>
      </c>
      <c r="C41" s="30" t="s">
        <v>275</v>
      </c>
      <c r="D41" s="30" t="s">
        <v>36</v>
      </c>
      <c r="E41" s="30">
        <v>70</v>
      </c>
      <c r="F41" s="31">
        <v>10.2</v>
      </c>
      <c r="G41" s="30">
        <f t="shared" si="0"/>
        <v>80.2</v>
      </c>
      <c r="H41" s="30">
        <f t="shared" si="1"/>
        <v>94</v>
      </c>
      <c r="I41" s="30">
        <f t="shared" si="2"/>
        <v>25.5957446808511</v>
      </c>
      <c r="J41" s="72">
        <v>3.72</v>
      </c>
      <c r="K41" s="30">
        <f t="shared" si="3"/>
        <v>4</v>
      </c>
      <c r="L41" s="30">
        <f t="shared" si="4"/>
        <v>41.85</v>
      </c>
      <c r="M41" s="83">
        <v>15</v>
      </c>
      <c r="N41" s="30">
        <v>15</v>
      </c>
      <c r="O41" s="30">
        <v>0</v>
      </c>
      <c r="P41" s="38">
        <f t="shared" si="5"/>
        <v>46.045</v>
      </c>
      <c r="Q41" s="30">
        <f t="shared" si="6"/>
        <v>0</v>
      </c>
      <c r="R41" s="30">
        <f t="shared" si="7"/>
        <v>41.85</v>
      </c>
      <c r="S41" s="30">
        <v>30</v>
      </c>
      <c r="T41" s="31">
        <v>0.5</v>
      </c>
      <c r="U41" s="30">
        <f t="shared" si="16"/>
        <v>30.5</v>
      </c>
      <c r="V41" s="30">
        <f t="shared" si="9"/>
        <v>41.5</v>
      </c>
      <c r="W41" s="64">
        <f t="shared" si="10"/>
        <v>7.34939759036145</v>
      </c>
      <c r="X41" s="30">
        <f t="shared" si="11"/>
        <v>74.7951422712125</v>
      </c>
      <c r="Y41" s="30">
        <v>36</v>
      </c>
      <c r="Z41" s="30">
        <v>68</v>
      </c>
      <c r="AA41" s="45">
        <f t="shared" si="12"/>
        <v>0.529411764705882</v>
      </c>
    </row>
    <row r="42" ht="20" customHeight="1" spans="1:27">
      <c r="A42" s="79" t="s">
        <v>319</v>
      </c>
      <c r="B42" s="80" t="s">
        <v>320</v>
      </c>
      <c r="C42" s="30" t="s">
        <v>275</v>
      </c>
      <c r="D42" s="30" t="s">
        <v>36</v>
      </c>
      <c r="E42" s="30">
        <v>70</v>
      </c>
      <c r="F42" s="30">
        <f>4+4+2+1.4</f>
        <v>11.4</v>
      </c>
      <c r="G42" s="30">
        <f t="shared" si="0"/>
        <v>81.4</v>
      </c>
      <c r="H42" s="30">
        <f t="shared" si="1"/>
        <v>94</v>
      </c>
      <c r="I42" s="30">
        <f t="shared" si="2"/>
        <v>25.9787234042553</v>
      </c>
      <c r="J42" s="72">
        <v>3.65</v>
      </c>
      <c r="K42" s="30">
        <f t="shared" si="3"/>
        <v>4</v>
      </c>
      <c r="L42" s="30">
        <f t="shared" si="4"/>
        <v>41.0625</v>
      </c>
      <c r="M42" s="83">
        <v>15</v>
      </c>
      <c r="N42" s="30">
        <v>15</v>
      </c>
      <c r="O42" s="38">
        <v>1.125</v>
      </c>
      <c r="P42" s="38">
        <f t="shared" si="5"/>
        <v>46.045</v>
      </c>
      <c r="Q42" s="64">
        <f t="shared" si="6"/>
        <v>0.366489303941796</v>
      </c>
      <c r="R42" s="30">
        <f t="shared" si="7"/>
        <v>41.4289893039418</v>
      </c>
      <c r="S42" s="30">
        <v>30</v>
      </c>
      <c r="T42" s="30">
        <v>0</v>
      </c>
      <c r="U42" s="30">
        <f t="shared" si="16"/>
        <v>30</v>
      </c>
      <c r="V42" s="30">
        <f t="shared" si="9"/>
        <v>41.5</v>
      </c>
      <c r="W42" s="64">
        <f t="shared" si="10"/>
        <v>7.2289156626506</v>
      </c>
      <c r="X42" s="30">
        <f t="shared" si="11"/>
        <v>74.6366283708477</v>
      </c>
      <c r="Y42" s="30">
        <v>37</v>
      </c>
      <c r="Z42" s="30">
        <v>68</v>
      </c>
      <c r="AA42" s="45">
        <f t="shared" si="12"/>
        <v>0.544117647058823</v>
      </c>
    </row>
    <row r="43" ht="20" customHeight="1" spans="1:27">
      <c r="A43" s="31" t="s">
        <v>321</v>
      </c>
      <c r="B43" s="80" t="s">
        <v>322</v>
      </c>
      <c r="C43" s="30" t="s">
        <v>275</v>
      </c>
      <c r="D43" s="30" t="s">
        <v>36</v>
      </c>
      <c r="E43" s="30">
        <v>70</v>
      </c>
      <c r="F43" s="30">
        <f>4+2.4+2+4</f>
        <v>12.4</v>
      </c>
      <c r="G43" s="30">
        <f t="shared" si="0"/>
        <v>82.4</v>
      </c>
      <c r="H43" s="30">
        <f t="shared" si="1"/>
        <v>94</v>
      </c>
      <c r="I43" s="30">
        <f t="shared" si="2"/>
        <v>26.2978723404255</v>
      </c>
      <c r="J43" s="72">
        <v>3.65</v>
      </c>
      <c r="K43" s="30">
        <f t="shared" si="3"/>
        <v>4</v>
      </c>
      <c r="L43" s="30">
        <f t="shared" si="4"/>
        <v>41.0625</v>
      </c>
      <c r="M43" s="83">
        <v>15</v>
      </c>
      <c r="N43" s="30">
        <v>15</v>
      </c>
      <c r="O43" s="30">
        <v>0</v>
      </c>
      <c r="P43" s="38">
        <f t="shared" si="5"/>
        <v>46.045</v>
      </c>
      <c r="Q43" s="30">
        <f t="shared" si="6"/>
        <v>0</v>
      </c>
      <c r="R43" s="30">
        <f t="shared" si="7"/>
        <v>41.0625</v>
      </c>
      <c r="S43" s="30">
        <v>30</v>
      </c>
      <c r="T43" s="30">
        <v>0</v>
      </c>
      <c r="U43" s="30">
        <f t="shared" si="16"/>
        <v>30</v>
      </c>
      <c r="V43" s="30">
        <f t="shared" si="9"/>
        <v>41.5</v>
      </c>
      <c r="W43" s="64">
        <f t="shared" si="10"/>
        <v>7.2289156626506</v>
      </c>
      <c r="X43" s="30">
        <f t="shared" si="11"/>
        <v>74.5892880030761</v>
      </c>
      <c r="Y43" s="30">
        <v>38</v>
      </c>
      <c r="Z43" s="30">
        <v>68</v>
      </c>
      <c r="AA43" s="45">
        <f t="shared" si="12"/>
        <v>0.558823529411765</v>
      </c>
    </row>
    <row r="44" ht="20" customHeight="1" spans="1:27">
      <c r="A44" s="79" t="s">
        <v>323</v>
      </c>
      <c r="B44" s="80">
        <v>202320500240</v>
      </c>
      <c r="C44" s="30" t="s">
        <v>275</v>
      </c>
      <c r="D44" s="30" t="s">
        <v>36</v>
      </c>
      <c r="E44" s="30">
        <v>70</v>
      </c>
      <c r="F44" s="81">
        <v>9</v>
      </c>
      <c r="G44" s="30">
        <f t="shared" si="0"/>
        <v>79</v>
      </c>
      <c r="H44" s="30">
        <f t="shared" si="1"/>
        <v>94</v>
      </c>
      <c r="I44" s="30">
        <f t="shared" si="2"/>
        <v>25.2127659574468</v>
      </c>
      <c r="J44" s="72">
        <v>3.64</v>
      </c>
      <c r="K44" s="30">
        <f t="shared" si="3"/>
        <v>4</v>
      </c>
      <c r="L44" s="30">
        <f t="shared" si="4"/>
        <v>40.95</v>
      </c>
      <c r="M44" s="83">
        <v>15</v>
      </c>
      <c r="N44" s="30">
        <v>15</v>
      </c>
      <c r="O44" s="30">
        <v>0</v>
      </c>
      <c r="P44" s="38">
        <f t="shared" si="5"/>
        <v>46.045</v>
      </c>
      <c r="Q44" s="30">
        <f t="shared" si="6"/>
        <v>0</v>
      </c>
      <c r="R44" s="30">
        <f t="shared" si="7"/>
        <v>40.95</v>
      </c>
      <c r="S44" s="30">
        <v>30</v>
      </c>
      <c r="T44" s="85">
        <v>4.5</v>
      </c>
      <c r="U44" s="30">
        <f t="shared" si="16"/>
        <v>34.5</v>
      </c>
      <c r="V44" s="30">
        <f t="shared" si="9"/>
        <v>41.5</v>
      </c>
      <c r="W44" s="64">
        <f t="shared" si="10"/>
        <v>8.31325301204819</v>
      </c>
      <c r="X44" s="30">
        <f t="shared" si="11"/>
        <v>74.476018969495</v>
      </c>
      <c r="Y44" s="30">
        <v>39</v>
      </c>
      <c r="Z44" s="30">
        <v>68</v>
      </c>
      <c r="AA44" s="45">
        <f t="shared" si="12"/>
        <v>0.573529411764706</v>
      </c>
    </row>
    <row r="45" ht="20" customHeight="1" spans="1:27">
      <c r="A45" s="31" t="s">
        <v>324</v>
      </c>
      <c r="B45" s="80" t="s">
        <v>325</v>
      </c>
      <c r="C45" s="30" t="s">
        <v>275</v>
      </c>
      <c r="D45" s="30" t="s">
        <v>36</v>
      </c>
      <c r="E45" s="30">
        <v>70</v>
      </c>
      <c r="F45" s="31">
        <v>13</v>
      </c>
      <c r="G45" s="30">
        <f t="shared" si="0"/>
        <v>83</v>
      </c>
      <c r="H45" s="30">
        <f t="shared" si="1"/>
        <v>94</v>
      </c>
      <c r="I45" s="30">
        <f t="shared" si="2"/>
        <v>26.4893617021277</v>
      </c>
      <c r="J45" s="72">
        <v>3.61</v>
      </c>
      <c r="K45" s="30">
        <f t="shared" si="3"/>
        <v>4</v>
      </c>
      <c r="L45" s="30">
        <f t="shared" si="4"/>
        <v>40.6125</v>
      </c>
      <c r="M45" s="83">
        <v>15</v>
      </c>
      <c r="N45" s="30">
        <v>15</v>
      </c>
      <c r="O45" s="30">
        <v>0</v>
      </c>
      <c r="P45" s="38">
        <f t="shared" si="5"/>
        <v>46.045</v>
      </c>
      <c r="Q45" s="30">
        <f t="shared" si="6"/>
        <v>0</v>
      </c>
      <c r="R45" s="30">
        <f t="shared" si="7"/>
        <v>40.6125</v>
      </c>
      <c r="S45" s="30">
        <v>30</v>
      </c>
      <c r="T45" s="31" t="s">
        <v>326</v>
      </c>
      <c r="U45" s="30">
        <f t="shared" si="16"/>
        <v>30</v>
      </c>
      <c r="V45" s="30">
        <f t="shared" si="9"/>
        <v>41.5</v>
      </c>
      <c r="W45" s="64">
        <f t="shared" si="10"/>
        <v>7.2289156626506</v>
      </c>
      <c r="X45" s="30">
        <f t="shared" si="11"/>
        <v>74.3307773647783</v>
      </c>
      <c r="Y45" s="30">
        <v>40</v>
      </c>
      <c r="Z45" s="30">
        <v>68</v>
      </c>
      <c r="AA45" s="45">
        <f t="shared" si="12"/>
        <v>0.588235294117647</v>
      </c>
    </row>
    <row r="46" ht="20" customHeight="1" spans="1:27">
      <c r="A46" s="79" t="s">
        <v>327</v>
      </c>
      <c r="B46" s="80">
        <v>202320500251</v>
      </c>
      <c r="C46" s="30" t="s">
        <v>275</v>
      </c>
      <c r="D46" s="30" t="s">
        <v>36</v>
      </c>
      <c r="E46" s="30">
        <v>70</v>
      </c>
      <c r="F46" s="30">
        <v>11.2</v>
      </c>
      <c r="G46" s="30">
        <f t="shared" si="0"/>
        <v>81.2</v>
      </c>
      <c r="H46" s="30">
        <f t="shared" si="1"/>
        <v>94</v>
      </c>
      <c r="I46" s="30">
        <f t="shared" si="2"/>
        <v>25.9148936170213</v>
      </c>
      <c r="J46" s="72">
        <v>3.63</v>
      </c>
      <c r="K46" s="30">
        <f t="shared" si="3"/>
        <v>4</v>
      </c>
      <c r="L46" s="30">
        <f t="shared" si="4"/>
        <v>40.8375</v>
      </c>
      <c r="M46" s="83">
        <v>15</v>
      </c>
      <c r="N46" s="30">
        <v>15</v>
      </c>
      <c r="O46" s="30">
        <v>0</v>
      </c>
      <c r="P46" s="38">
        <f t="shared" si="5"/>
        <v>46.045</v>
      </c>
      <c r="Q46" s="30">
        <f t="shared" si="6"/>
        <v>0</v>
      </c>
      <c r="R46" s="30">
        <f t="shared" si="7"/>
        <v>40.8375</v>
      </c>
      <c r="S46" s="30">
        <v>30</v>
      </c>
      <c r="T46" s="30">
        <v>0.5</v>
      </c>
      <c r="U46" s="30">
        <f t="shared" si="16"/>
        <v>30.5</v>
      </c>
      <c r="V46" s="30">
        <f t="shared" si="9"/>
        <v>41.5</v>
      </c>
      <c r="W46" s="64">
        <f t="shared" si="10"/>
        <v>7.34939759036145</v>
      </c>
      <c r="X46" s="30">
        <f t="shared" si="11"/>
        <v>74.1017912073827</v>
      </c>
      <c r="Y46" s="30">
        <v>41</v>
      </c>
      <c r="Z46" s="30">
        <v>68</v>
      </c>
      <c r="AA46" s="45">
        <f t="shared" si="12"/>
        <v>0.602941176470588</v>
      </c>
    </row>
    <row r="47" ht="20" customHeight="1" spans="1:27">
      <c r="A47" s="79" t="s">
        <v>328</v>
      </c>
      <c r="B47" s="80">
        <v>202320500246</v>
      </c>
      <c r="C47" s="30" t="s">
        <v>275</v>
      </c>
      <c r="D47" s="30" t="s">
        <v>36</v>
      </c>
      <c r="E47" s="30">
        <v>70</v>
      </c>
      <c r="F47" s="30">
        <v>7.3</v>
      </c>
      <c r="G47" s="30">
        <f t="shared" si="0"/>
        <v>77.3</v>
      </c>
      <c r="H47" s="30">
        <f t="shared" si="1"/>
        <v>94</v>
      </c>
      <c r="I47" s="30">
        <f t="shared" si="2"/>
        <v>24.6702127659574</v>
      </c>
      <c r="J47" s="72">
        <v>3.74</v>
      </c>
      <c r="K47" s="30">
        <f t="shared" si="3"/>
        <v>4</v>
      </c>
      <c r="L47" s="30">
        <f t="shared" si="4"/>
        <v>42.075</v>
      </c>
      <c r="M47" s="83">
        <v>15</v>
      </c>
      <c r="N47" s="30">
        <v>15</v>
      </c>
      <c r="O47" s="30">
        <v>0</v>
      </c>
      <c r="P47" s="38">
        <f t="shared" si="5"/>
        <v>46.045</v>
      </c>
      <c r="Q47" s="30">
        <f t="shared" si="6"/>
        <v>0</v>
      </c>
      <c r="R47" s="30">
        <f t="shared" si="7"/>
        <v>42.075</v>
      </c>
      <c r="S47" s="30">
        <v>30</v>
      </c>
      <c r="T47" s="30">
        <v>0</v>
      </c>
      <c r="U47" s="30">
        <f t="shared" si="16"/>
        <v>30</v>
      </c>
      <c r="V47" s="30">
        <f t="shared" si="9"/>
        <v>41.5</v>
      </c>
      <c r="W47" s="64">
        <f t="shared" si="10"/>
        <v>7.2289156626506</v>
      </c>
      <c r="X47" s="30">
        <f t="shared" si="11"/>
        <v>73.9741284286081</v>
      </c>
      <c r="Y47" s="30">
        <v>42</v>
      </c>
      <c r="Z47" s="30">
        <v>68</v>
      </c>
      <c r="AA47" s="45">
        <f t="shared" si="12"/>
        <v>0.617647058823529</v>
      </c>
    </row>
    <row r="48" ht="20" customHeight="1" spans="1:27">
      <c r="A48" s="79" t="s">
        <v>329</v>
      </c>
      <c r="B48" s="80">
        <v>202320500254</v>
      </c>
      <c r="C48" s="30" t="s">
        <v>275</v>
      </c>
      <c r="D48" s="30" t="s">
        <v>36</v>
      </c>
      <c r="E48" s="30">
        <v>69</v>
      </c>
      <c r="F48" s="30">
        <v>5.6</v>
      </c>
      <c r="G48" s="30">
        <f t="shared" si="0"/>
        <v>74.6</v>
      </c>
      <c r="H48" s="30">
        <f t="shared" si="1"/>
        <v>94</v>
      </c>
      <c r="I48" s="30">
        <f t="shared" si="2"/>
        <v>23.8085106382979</v>
      </c>
      <c r="J48" s="72">
        <v>3.7</v>
      </c>
      <c r="K48" s="30">
        <f t="shared" si="3"/>
        <v>4</v>
      </c>
      <c r="L48" s="30">
        <f t="shared" si="4"/>
        <v>41.625</v>
      </c>
      <c r="M48" s="83">
        <v>14</v>
      </c>
      <c r="N48" s="30">
        <v>15</v>
      </c>
      <c r="O48" s="30">
        <v>0</v>
      </c>
      <c r="P48" s="38">
        <f t="shared" si="5"/>
        <v>46.045</v>
      </c>
      <c r="Q48" s="30">
        <f t="shared" si="6"/>
        <v>0</v>
      </c>
      <c r="R48" s="30">
        <f t="shared" si="7"/>
        <v>41.625</v>
      </c>
      <c r="S48" s="30">
        <v>30</v>
      </c>
      <c r="T48" s="30">
        <v>5</v>
      </c>
      <c r="U48" s="30">
        <f t="shared" si="16"/>
        <v>35</v>
      </c>
      <c r="V48" s="30">
        <f t="shared" si="9"/>
        <v>41.5</v>
      </c>
      <c r="W48" s="64">
        <f t="shared" si="10"/>
        <v>8.43373493975904</v>
      </c>
      <c r="X48" s="30">
        <f t="shared" si="11"/>
        <v>73.8672455780569</v>
      </c>
      <c r="Y48" s="30">
        <v>43</v>
      </c>
      <c r="Z48" s="30">
        <v>68</v>
      </c>
      <c r="AA48" s="45">
        <f t="shared" si="12"/>
        <v>0.632352941176471</v>
      </c>
    </row>
    <row r="49" ht="20" customHeight="1" spans="1:27">
      <c r="A49" s="31" t="s">
        <v>330</v>
      </c>
      <c r="B49" s="80">
        <v>202320500220</v>
      </c>
      <c r="C49" s="30" t="s">
        <v>275</v>
      </c>
      <c r="D49" s="30" t="s">
        <v>36</v>
      </c>
      <c r="E49" s="30">
        <v>70</v>
      </c>
      <c r="F49" s="30">
        <v>4.2</v>
      </c>
      <c r="G49" s="30">
        <f t="shared" si="0"/>
        <v>74.2</v>
      </c>
      <c r="H49" s="30">
        <f t="shared" si="1"/>
        <v>94</v>
      </c>
      <c r="I49" s="30">
        <f t="shared" si="2"/>
        <v>23.6808510638298</v>
      </c>
      <c r="J49" s="72">
        <v>3.81</v>
      </c>
      <c r="K49" s="30">
        <f t="shared" si="3"/>
        <v>4</v>
      </c>
      <c r="L49" s="30">
        <f t="shared" si="4"/>
        <v>42.8625</v>
      </c>
      <c r="M49" s="83">
        <v>15</v>
      </c>
      <c r="N49" s="30">
        <v>15</v>
      </c>
      <c r="O49" s="30">
        <v>0</v>
      </c>
      <c r="P49" s="38">
        <f t="shared" si="5"/>
        <v>46.045</v>
      </c>
      <c r="Q49" s="30">
        <f t="shared" si="6"/>
        <v>0</v>
      </c>
      <c r="R49" s="30">
        <f t="shared" si="7"/>
        <v>42.8625</v>
      </c>
      <c r="S49" s="30">
        <v>30</v>
      </c>
      <c r="T49" s="30">
        <v>0</v>
      </c>
      <c r="U49" s="30">
        <f>S49+T49</f>
        <v>30</v>
      </c>
      <c r="V49" s="30">
        <f t="shared" si="9"/>
        <v>41.5</v>
      </c>
      <c r="W49" s="64">
        <f t="shared" si="10"/>
        <v>7.2289156626506</v>
      </c>
      <c r="X49" s="30">
        <f t="shared" si="11"/>
        <v>73.7722667264804</v>
      </c>
      <c r="Y49" s="30">
        <v>44</v>
      </c>
      <c r="Z49" s="30">
        <v>68</v>
      </c>
      <c r="AA49" s="45">
        <f t="shared" si="12"/>
        <v>0.647058823529412</v>
      </c>
    </row>
    <row r="50" ht="20" customHeight="1" spans="1:27">
      <c r="A50" s="79" t="s">
        <v>331</v>
      </c>
      <c r="B50" s="80">
        <v>202320500257</v>
      </c>
      <c r="C50" s="30" t="s">
        <v>275</v>
      </c>
      <c r="D50" s="30" t="s">
        <v>36</v>
      </c>
      <c r="E50" s="30">
        <v>70</v>
      </c>
      <c r="F50" s="30">
        <v>6.8</v>
      </c>
      <c r="G50" s="30">
        <f t="shared" si="0"/>
        <v>76.8</v>
      </c>
      <c r="H50" s="30">
        <f t="shared" si="1"/>
        <v>94</v>
      </c>
      <c r="I50" s="30">
        <f t="shared" si="2"/>
        <v>24.5106382978723</v>
      </c>
      <c r="J50" s="72">
        <v>3.69</v>
      </c>
      <c r="K50" s="30">
        <f t="shared" si="3"/>
        <v>4</v>
      </c>
      <c r="L50" s="30">
        <f t="shared" si="4"/>
        <v>41.5125</v>
      </c>
      <c r="M50" s="83">
        <v>15</v>
      </c>
      <c r="N50" s="30">
        <v>15</v>
      </c>
      <c r="O50" s="30">
        <v>0</v>
      </c>
      <c r="P50" s="38">
        <f t="shared" si="5"/>
        <v>46.045</v>
      </c>
      <c r="Q50" s="30">
        <f t="shared" si="6"/>
        <v>0</v>
      </c>
      <c r="R50" s="30">
        <f t="shared" si="7"/>
        <v>41.5125</v>
      </c>
      <c r="S50" s="30">
        <v>30</v>
      </c>
      <c r="T50" s="30">
        <v>0</v>
      </c>
      <c r="U50" s="30">
        <f t="shared" ref="U50:U52" si="17">SUM(S50,T50)</f>
        <v>30</v>
      </c>
      <c r="V50" s="30">
        <f t="shared" si="9"/>
        <v>41.5</v>
      </c>
      <c r="W50" s="64">
        <f t="shared" si="10"/>
        <v>7.2289156626506</v>
      </c>
      <c r="X50" s="30">
        <f t="shared" si="11"/>
        <v>73.252053960523</v>
      </c>
      <c r="Y50" s="30">
        <v>45</v>
      </c>
      <c r="Z50" s="30">
        <v>68</v>
      </c>
      <c r="AA50" s="45">
        <f t="shared" si="12"/>
        <v>0.661764705882353</v>
      </c>
    </row>
    <row r="51" ht="20" customHeight="1" spans="1:27">
      <c r="A51" s="79" t="s">
        <v>332</v>
      </c>
      <c r="B51" s="80">
        <v>202320500245</v>
      </c>
      <c r="C51" s="30" t="s">
        <v>275</v>
      </c>
      <c r="D51" s="30" t="s">
        <v>36</v>
      </c>
      <c r="E51" s="30">
        <v>70</v>
      </c>
      <c r="F51" s="30">
        <v>6.9</v>
      </c>
      <c r="G51" s="30">
        <f t="shared" si="0"/>
        <v>76.9</v>
      </c>
      <c r="H51" s="30">
        <f t="shared" si="1"/>
        <v>94</v>
      </c>
      <c r="I51" s="30">
        <f t="shared" si="2"/>
        <v>24.5425531914894</v>
      </c>
      <c r="J51" s="72">
        <v>3.67</v>
      </c>
      <c r="K51" s="30">
        <f t="shared" si="3"/>
        <v>4</v>
      </c>
      <c r="L51" s="30">
        <f t="shared" si="4"/>
        <v>41.2875</v>
      </c>
      <c r="M51" s="83">
        <v>15</v>
      </c>
      <c r="N51" s="30">
        <v>15</v>
      </c>
      <c r="O51" s="30">
        <v>0</v>
      </c>
      <c r="P51" s="38">
        <f t="shared" si="5"/>
        <v>46.045</v>
      </c>
      <c r="Q51" s="30">
        <f t="shared" si="6"/>
        <v>0</v>
      </c>
      <c r="R51" s="30">
        <f t="shared" si="7"/>
        <v>41.2875</v>
      </c>
      <c r="S51" s="30">
        <v>30</v>
      </c>
      <c r="T51" s="30">
        <v>0</v>
      </c>
      <c r="U51" s="30">
        <f t="shared" si="17"/>
        <v>30</v>
      </c>
      <c r="V51" s="30">
        <f t="shared" si="9"/>
        <v>41.5</v>
      </c>
      <c r="W51" s="64">
        <f t="shared" si="10"/>
        <v>7.2289156626506</v>
      </c>
      <c r="X51" s="30">
        <f t="shared" si="11"/>
        <v>73.05896885414</v>
      </c>
      <c r="Y51" s="30">
        <v>46</v>
      </c>
      <c r="Z51" s="30">
        <v>68</v>
      </c>
      <c r="AA51" s="45">
        <f t="shared" si="12"/>
        <v>0.676470588235294</v>
      </c>
    </row>
    <row r="52" ht="20" customHeight="1" spans="1:27">
      <c r="A52" s="79" t="s">
        <v>333</v>
      </c>
      <c r="B52" s="80">
        <v>202320500230</v>
      </c>
      <c r="C52" s="30" t="s">
        <v>275</v>
      </c>
      <c r="D52" s="30" t="s">
        <v>36</v>
      </c>
      <c r="E52" s="30">
        <v>70</v>
      </c>
      <c r="F52" s="30">
        <v>5</v>
      </c>
      <c r="G52" s="30">
        <f t="shared" si="0"/>
        <v>75</v>
      </c>
      <c r="H52" s="30">
        <f t="shared" si="1"/>
        <v>94</v>
      </c>
      <c r="I52" s="30">
        <f t="shared" si="2"/>
        <v>23.936170212766</v>
      </c>
      <c r="J52" s="72">
        <v>3.54</v>
      </c>
      <c r="K52" s="30">
        <f t="shared" si="3"/>
        <v>4</v>
      </c>
      <c r="L52" s="30">
        <f t="shared" si="4"/>
        <v>39.825</v>
      </c>
      <c r="M52" s="83">
        <v>15</v>
      </c>
      <c r="N52" s="30">
        <v>15</v>
      </c>
      <c r="O52" s="30">
        <v>3</v>
      </c>
      <c r="P52" s="38">
        <f t="shared" si="5"/>
        <v>46.045</v>
      </c>
      <c r="Q52" s="64">
        <f t="shared" si="6"/>
        <v>0.977304810511456</v>
      </c>
      <c r="R52" s="30">
        <f t="shared" si="7"/>
        <v>40.8023048105115</v>
      </c>
      <c r="S52" s="30">
        <v>30</v>
      </c>
      <c r="T52" s="30">
        <v>4.5</v>
      </c>
      <c r="U52" s="30">
        <f t="shared" si="17"/>
        <v>34.5</v>
      </c>
      <c r="V52" s="30">
        <f t="shared" si="9"/>
        <v>41.5</v>
      </c>
      <c r="W52" s="64">
        <f t="shared" si="10"/>
        <v>8.31325301204819</v>
      </c>
      <c r="X52" s="30">
        <f t="shared" si="11"/>
        <v>73.0517280353256</v>
      </c>
      <c r="Y52" s="30">
        <v>47</v>
      </c>
      <c r="Z52" s="30">
        <v>68</v>
      </c>
      <c r="AA52" s="45">
        <f t="shared" si="12"/>
        <v>0.691176470588235</v>
      </c>
    </row>
    <row r="53" ht="20" customHeight="1" spans="1:27">
      <c r="A53" s="79" t="s">
        <v>334</v>
      </c>
      <c r="B53" s="80">
        <v>202320500224</v>
      </c>
      <c r="C53" s="30" t="s">
        <v>275</v>
      </c>
      <c r="D53" s="30" t="s">
        <v>36</v>
      </c>
      <c r="E53" s="30">
        <v>70</v>
      </c>
      <c r="F53" s="30">
        <v>5.4</v>
      </c>
      <c r="G53" s="30">
        <f t="shared" si="0"/>
        <v>75.4</v>
      </c>
      <c r="H53" s="30">
        <f t="shared" si="1"/>
        <v>94</v>
      </c>
      <c r="I53" s="30">
        <f t="shared" si="2"/>
        <v>24.063829787234</v>
      </c>
      <c r="J53" s="72">
        <v>3.69</v>
      </c>
      <c r="K53" s="30">
        <f t="shared" si="3"/>
        <v>4</v>
      </c>
      <c r="L53" s="30">
        <f t="shared" si="4"/>
        <v>41.5125</v>
      </c>
      <c r="M53" s="83">
        <v>15</v>
      </c>
      <c r="N53" s="30">
        <v>15</v>
      </c>
      <c r="O53" s="30">
        <v>0</v>
      </c>
      <c r="P53" s="38">
        <f t="shared" si="5"/>
        <v>46.045</v>
      </c>
      <c r="Q53" s="30">
        <f t="shared" si="6"/>
        <v>0</v>
      </c>
      <c r="R53" s="30">
        <f t="shared" si="7"/>
        <v>41.5125</v>
      </c>
      <c r="S53" s="30">
        <v>30</v>
      </c>
      <c r="T53" s="30">
        <v>0</v>
      </c>
      <c r="U53" s="30">
        <v>30</v>
      </c>
      <c r="V53" s="30">
        <f t="shared" si="9"/>
        <v>41.5</v>
      </c>
      <c r="W53" s="64">
        <f t="shared" si="10"/>
        <v>7.2289156626506</v>
      </c>
      <c r="X53" s="30">
        <f t="shared" si="11"/>
        <v>72.8052454498847</v>
      </c>
      <c r="Y53" s="30">
        <v>48</v>
      </c>
      <c r="Z53" s="30">
        <v>68</v>
      </c>
      <c r="AA53" s="45">
        <f t="shared" si="12"/>
        <v>0.705882352941177</v>
      </c>
    </row>
    <row r="54" ht="20" customHeight="1" spans="1:27">
      <c r="A54" s="79" t="s">
        <v>335</v>
      </c>
      <c r="B54" s="80" t="s">
        <v>336</v>
      </c>
      <c r="C54" s="30" t="s">
        <v>275</v>
      </c>
      <c r="D54" s="30" t="s">
        <v>36</v>
      </c>
      <c r="E54" s="30">
        <v>70</v>
      </c>
      <c r="F54" s="30">
        <f>3+1.4+4</f>
        <v>8.4</v>
      </c>
      <c r="G54" s="30">
        <f t="shared" si="0"/>
        <v>78.4</v>
      </c>
      <c r="H54" s="30">
        <f t="shared" si="1"/>
        <v>94</v>
      </c>
      <c r="I54" s="30">
        <f t="shared" si="2"/>
        <v>25.0212765957447</v>
      </c>
      <c r="J54" s="72">
        <v>3.57</v>
      </c>
      <c r="K54" s="30">
        <f t="shared" si="3"/>
        <v>4</v>
      </c>
      <c r="L54" s="30">
        <f t="shared" si="4"/>
        <v>40.1625</v>
      </c>
      <c r="M54" s="83">
        <v>15</v>
      </c>
      <c r="N54" s="30">
        <v>15</v>
      </c>
      <c r="O54" s="38">
        <v>1.125</v>
      </c>
      <c r="P54" s="38">
        <f t="shared" si="5"/>
        <v>46.045</v>
      </c>
      <c r="Q54" s="64">
        <f t="shared" si="6"/>
        <v>0.366489303941796</v>
      </c>
      <c r="R54" s="30">
        <f t="shared" si="7"/>
        <v>40.5289893039418</v>
      </c>
      <c r="S54" s="30">
        <v>30</v>
      </c>
      <c r="T54" s="30">
        <v>0</v>
      </c>
      <c r="U54" s="30">
        <f t="shared" ref="U54:U57" si="18">SUM(S54,T54)</f>
        <v>30</v>
      </c>
      <c r="V54" s="30">
        <f t="shared" si="9"/>
        <v>41.5</v>
      </c>
      <c r="W54" s="64">
        <f t="shared" si="10"/>
        <v>7.2289156626506</v>
      </c>
      <c r="X54" s="30">
        <f t="shared" si="11"/>
        <v>72.7791815623371</v>
      </c>
      <c r="Y54" s="30">
        <v>49</v>
      </c>
      <c r="Z54" s="30">
        <v>68</v>
      </c>
      <c r="AA54" s="45">
        <f t="shared" si="12"/>
        <v>0.720588235294118</v>
      </c>
    </row>
    <row r="55" ht="20" customHeight="1" spans="1:27">
      <c r="A55" s="31" t="s">
        <v>337</v>
      </c>
      <c r="B55" s="80">
        <v>202320500208</v>
      </c>
      <c r="C55" s="30" t="s">
        <v>275</v>
      </c>
      <c r="D55" s="30" t="s">
        <v>36</v>
      </c>
      <c r="E55" s="30">
        <v>70</v>
      </c>
      <c r="F55" s="30">
        <v>13</v>
      </c>
      <c r="G55" s="30">
        <f t="shared" si="0"/>
        <v>83</v>
      </c>
      <c r="H55" s="30">
        <f t="shared" si="1"/>
        <v>94</v>
      </c>
      <c r="I55" s="30">
        <f t="shared" si="2"/>
        <v>26.4893617021277</v>
      </c>
      <c r="J55" s="72">
        <v>3.46</v>
      </c>
      <c r="K55" s="30">
        <f t="shared" si="3"/>
        <v>4</v>
      </c>
      <c r="L55" s="30">
        <f t="shared" si="4"/>
        <v>38.925</v>
      </c>
      <c r="M55" s="83">
        <v>15</v>
      </c>
      <c r="N55" s="30">
        <v>15</v>
      </c>
      <c r="O55" s="30">
        <v>0</v>
      </c>
      <c r="P55" s="38">
        <f t="shared" si="5"/>
        <v>46.045</v>
      </c>
      <c r="Q55" s="30">
        <f t="shared" si="6"/>
        <v>0</v>
      </c>
      <c r="R55" s="30">
        <f t="shared" si="7"/>
        <v>38.925</v>
      </c>
      <c r="S55" s="30">
        <v>30</v>
      </c>
      <c r="T55" s="30">
        <v>0</v>
      </c>
      <c r="U55" s="30">
        <f>S55+T55</f>
        <v>30</v>
      </c>
      <c r="V55" s="30">
        <f t="shared" si="9"/>
        <v>41.5</v>
      </c>
      <c r="W55" s="64">
        <f t="shared" si="10"/>
        <v>7.2289156626506</v>
      </c>
      <c r="X55" s="30">
        <f t="shared" si="11"/>
        <v>72.6432773647783</v>
      </c>
      <c r="Y55" s="30">
        <v>50</v>
      </c>
      <c r="Z55" s="30">
        <v>68</v>
      </c>
      <c r="AA55" s="45">
        <f t="shared" si="12"/>
        <v>0.735294117647059</v>
      </c>
    </row>
    <row r="56" ht="20" customHeight="1" spans="1:27">
      <c r="A56" s="31" t="s">
        <v>338</v>
      </c>
      <c r="B56" s="80" t="s">
        <v>339</v>
      </c>
      <c r="C56" s="30" t="s">
        <v>275</v>
      </c>
      <c r="D56" s="30" t="s">
        <v>36</v>
      </c>
      <c r="E56" s="30">
        <v>70</v>
      </c>
      <c r="F56" s="30">
        <f>4+1.4+4</f>
        <v>9.4</v>
      </c>
      <c r="G56" s="30">
        <f t="shared" si="0"/>
        <v>79.4</v>
      </c>
      <c r="H56" s="30">
        <f t="shared" si="1"/>
        <v>94</v>
      </c>
      <c r="I56" s="30">
        <f t="shared" si="2"/>
        <v>25.3404255319149</v>
      </c>
      <c r="J56" s="72">
        <v>3.48</v>
      </c>
      <c r="K56" s="30">
        <f t="shared" si="3"/>
        <v>4</v>
      </c>
      <c r="L56" s="30">
        <f t="shared" si="4"/>
        <v>39.15</v>
      </c>
      <c r="M56" s="83">
        <v>15</v>
      </c>
      <c r="N56" s="30">
        <v>15</v>
      </c>
      <c r="O56" s="30">
        <v>2.7</v>
      </c>
      <c r="P56" s="38">
        <f t="shared" si="5"/>
        <v>46.045</v>
      </c>
      <c r="Q56" s="64">
        <f t="shared" si="6"/>
        <v>0.879574329460311</v>
      </c>
      <c r="R56" s="30">
        <f t="shared" si="7"/>
        <v>40.0295743294603</v>
      </c>
      <c r="S56" s="30">
        <v>30</v>
      </c>
      <c r="T56" s="30">
        <v>0</v>
      </c>
      <c r="U56" s="30">
        <f t="shared" si="18"/>
        <v>30</v>
      </c>
      <c r="V56" s="30">
        <f t="shared" si="9"/>
        <v>41.5</v>
      </c>
      <c r="W56" s="64">
        <f t="shared" si="10"/>
        <v>7.2289156626506</v>
      </c>
      <c r="X56" s="30">
        <f t="shared" si="11"/>
        <v>72.5989155240258</v>
      </c>
      <c r="Y56" s="30">
        <v>51</v>
      </c>
      <c r="Z56" s="30">
        <v>68</v>
      </c>
      <c r="AA56" s="45">
        <f t="shared" si="12"/>
        <v>0.75</v>
      </c>
    </row>
    <row r="57" ht="20" customHeight="1" spans="1:27">
      <c r="A57" s="79" t="s">
        <v>340</v>
      </c>
      <c r="B57" s="80">
        <v>202320500237</v>
      </c>
      <c r="C57" s="30" t="s">
        <v>275</v>
      </c>
      <c r="D57" s="30" t="s">
        <v>36</v>
      </c>
      <c r="E57" s="30">
        <v>70</v>
      </c>
      <c r="F57" s="82">
        <v>5.6</v>
      </c>
      <c r="G57" s="30">
        <f t="shared" si="0"/>
        <v>75.6</v>
      </c>
      <c r="H57" s="30">
        <f t="shared" si="1"/>
        <v>94</v>
      </c>
      <c r="I57" s="30">
        <f t="shared" si="2"/>
        <v>24.1276595744681</v>
      </c>
      <c r="J57" s="72">
        <v>3.48</v>
      </c>
      <c r="K57" s="30">
        <f t="shared" si="3"/>
        <v>4</v>
      </c>
      <c r="L57" s="30">
        <f t="shared" si="4"/>
        <v>39.15</v>
      </c>
      <c r="M57" s="83">
        <v>15</v>
      </c>
      <c r="N57" s="30">
        <v>15</v>
      </c>
      <c r="O57" s="30">
        <v>0</v>
      </c>
      <c r="P57" s="38">
        <f t="shared" si="5"/>
        <v>46.045</v>
      </c>
      <c r="Q57" s="30">
        <f t="shared" si="6"/>
        <v>0</v>
      </c>
      <c r="R57" s="30">
        <f t="shared" si="7"/>
        <v>39.15</v>
      </c>
      <c r="S57" s="30">
        <v>30</v>
      </c>
      <c r="T57" s="82">
        <v>6</v>
      </c>
      <c r="U57" s="30">
        <f t="shared" si="18"/>
        <v>36</v>
      </c>
      <c r="V57" s="30">
        <f t="shared" si="9"/>
        <v>41.5</v>
      </c>
      <c r="W57" s="64">
        <f t="shared" si="10"/>
        <v>8.67469879518072</v>
      </c>
      <c r="X57" s="30">
        <f t="shared" si="11"/>
        <v>71.9523583696488</v>
      </c>
      <c r="Y57" s="30">
        <v>52</v>
      </c>
      <c r="Z57" s="30">
        <v>68</v>
      </c>
      <c r="AA57" s="45">
        <f t="shared" si="12"/>
        <v>0.764705882352941</v>
      </c>
    </row>
    <row r="58" ht="20" customHeight="1" spans="1:27">
      <c r="A58" s="31" t="s">
        <v>341</v>
      </c>
      <c r="B58" s="80">
        <v>202320500223</v>
      </c>
      <c r="C58" s="30" t="s">
        <v>275</v>
      </c>
      <c r="D58" s="30" t="s">
        <v>36</v>
      </c>
      <c r="E58" s="30">
        <v>70</v>
      </c>
      <c r="F58" s="30">
        <v>5.8</v>
      </c>
      <c r="G58" s="30">
        <f t="shared" si="0"/>
        <v>75.8</v>
      </c>
      <c r="H58" s="30">
        <f t="shared" si="1"/>
        <v>94</v>
      </c>
      <c r="I58" s="30">
        <f t="shared" si="2"/>
        <v>24.1914893617021</v>
      </c>
      <c r="J58" s="72">
        <v>3.59</v>
      </c>
      <c r="K58" s="30">
        <f t="shared" si="3"/>
        <v>4</v>
      </c>
      <c r="L58" s="30">
        <f t="shared" si="4"/>
        <v>40.3875</v>
      </c>
      <c r="M58" s="83">
        <v>15</v>
      </c>
      <c r="N58" s="30">
        <v>15</v>
      </c>
      <c r="O58" s="30">
        <v>0</v>
      </c>
      <c r="P58" s="38">
        <f t="shared" si="5"/>
        <v>46.045</v>
      </c>
      <c r="Q58" s="30">
        <f t="shared" si="6"/>
        <v>0</v>
      </c>
      <c r="R58" s="30">
        <f t="shared" si="7"/>
        <v>40.3875</v>
      </c>
      <c r="S58" s="30">
        <v>30</v>
      </c>
      <c r="T58" s="30">
        <v>0.5</v>
      </c>
      <c r="U58" s="30">
        <f>S58+T58</f>
        <v>30.5</v>
      </c>
      <c r="V58" s="30">
        <f t="shared" si="9"/>
        <v>41.5</v>
      </c>
      <c r="W58" s="64">
        <f t="shared" si="10"/>
        <v>7.34939759036145</v>
      </c>
      <c r="X58" s="30">
        <f t="shared" si="11"/>
        <v>71.9283869520636</v>
      </c>
      <c r="Y58" s="30">
        <v>53</v>
      </c>
      <c r="Z58" s="30">
        <v>68</v>
      </c>
      <c r="AA58" s="45">
        <f t="shared" si="12"/>
        <v>0.779411764705882</v>
      </c>
    </row>
    <row r="59" ht="20" customHeight="1" spans="1:27">
      <c r="A59" s="79" t="s">
        <v>342</v>
      </c>
      <c r="B59" s="80">
        <v>202320500235</v>
      </c>
      <c r="C59" s="30" t="s">
        <v>275</v>
      </c>
      <c r="D59" s="30" t="s">
        <v>36</v>
      </c>
      <c r="E59" s="30">
        <v>70</v>
      </c>
      <c r="F59" s="30">
        <v>6.4</v>
      </c>
      <c r="G59" s="30">
        <f t="shared" si="0"/>
        <v>76.4</v>
      </c>
      <c r="H59" s="30">
        <f t="shared" si="1"/>
        <v>94</v>
      </c>
      <c r="I59" s="30">
        <f t="shared" si="2"/>
        <v>24.3829787234043</v>
      </c>
      <c r="J59" s="72">
        <v>3.57</v>
      </c>
      <c r="K59" s="30">
        <f t="shared" si="3"/>
        <v>4</v>
      </c>
      <c r="L59" s="30">
        <f t="shared" si="4"/>
        <v>40.1625</v>
      </c>
      <c r="M59" s="83">
        <v>15</v>
      </c>
      <c r="N59" s="30">
        <v>15</v>
      </c>
      <c r="O59" s="30">
        <v>0</v>
      </c>
      <c r="P59" s="38">
        <f t="shared" si="5"/>
        <v>46.045</v>
      </c>
      <c r="Q59" s="30">
        <f t="shared" si="6"/>
        <v>0</v>
      </c>
      <c r="R59" s="30">
        <f t="shared" si="7"/>
        <v>40.1625</v>
      </c>
      <c r="S59" s="30">
        <v>30</v>
      </c>
      <c r="T59" s="30">
        <v>0</v>
      </c>
      <c r="U59" s="30">
        <f t="shared" ref="U59:U63" si="19">SUM(S59,T59)</f>
        <v>30</v>
      </c>
      <c r="V59" s="30">
        <f t="shared" si="9"/>
        <v>41.5</v>
      </c>
      <c r="W59" s="64">
        <f t="shared" si="10"/>
        <v>7.2289156626506</v>
      </c>
      <c r="X59" s="30">
        <f t="shared" si="11"/>
        <v>71.7743943860549</v>
      </c>
      <c r="Y59" s="30">
        <v>54</v>
      </c>
      <c r="Z59" s="30">
        <v>68</v>
      </c>
      <c r="AA59" s="45">
        <f t="shared" si="12"/>
        <v>0.794117647058823</v>
      </c>
    </row>
    <row r="60" ht="20" customHeight="1" spans="1:27">
      <c r="A60" s="79" t="s">
        <v>343</v>
      </c>
      <c r="B60" s="80">
        <v>202320500231</v>
      </c>
      <c r="C60" s="30" t="s">
        <v>275</v>
      </c>
      <c r="D60" s="30" t="s">
        <v>36</v>
      </c>
      <c r="E60" s="30">
        <v>70</v>
      </c>
      <c r="F60" s="30">
        <v>7.7</v>
      </c>
      <c r="G60" s="30">
        <f t="shared" si="0"/>
        <v>77.7</v>
      </c>
      <c r="H60" s="30">
        <f t="shared" si="1"/>
        <v>94</v>
      </c>
      <c r="I60" s="30">
        <f t="shared" si="2"/>
        <v>24.7978723404255</v>
      </c>
      <c r="J60" s="72">
        <v>3.48</v>
      </c>
      <c r="K60" s="30">
        <f t="shared" si="3"/>
        <v>4</v>
      </c>
      <c r="L60" s="30">
        <f t="shared" si="4"/>
        <v>39.15</v>
      </c>
      <c r="M60" s="83">
        <v>15</v>
      </c>
      <c r="N60" s="30">
        <v>15</v>
      </c>
      <c r="O60" s="30">
        <v>0</v>
      </c>
      <c r="P60" s="38">
        <f t="shared" si="5"/>
        <v>46.045</v>
      </c>
      <c r="Q60" s="30">
        <f t="shared" si="6"/>
        <v>0</v>
      </c>
      <c r="R60" s="30">
        <f t="shared" si="7"/>
        <v>39.15</v>
      </c>
      <c r="S60" s="30">
        <v>30</v>
      </c>
      <c r="T60" s="30">
        <v>0.5</v>
      </c>
      <c r="U60" s="30">
        <f t="shared" si="19"/>
        <v>30.5</v>
      </c>
      <c r="V60" s="30">
        <f t="shared" si="9"/>
        <v>41.5</v>
      </c>
      <c r="W60" s="64">
        <f t="shared" si="10"/>
        <v>7.34939759036145</v>
      </c>
      <c r="X60" s="30">
        <f t="shared" si="11"/>
        <v>71.297269930787</v>
      </c>
      <c r="Y60" s="30">
        <v>55</v>
      </c>
      <c r="Z60" s="30">
        <v>68</v>
      </c>
      <c r="AA60" s="45">
        <f t="shared" si="12"/>
        <v>0.808823529411765</v>
      </c>
    </row>
    <row r="61" ht="20" customHeight="1" spans="1:27">
      <c r="A61" s="79" t="s">
        <v>344</v>
      </c>
      <c r="B61" s="80">
        <v>202320500260</v>
      </c>
      <c r="C61" s="30" t="s">
        <v>275</v>
      </c>
      <c r="D61" s="30" t="s">
        <v>36</v>
      </c>
      <c r="E61" s="30">
        <v>70</v>
      </c>
      <c r="F61" s="30">
        <v>8.6</v>
      </c>
      <c r="G61" s="30">
        <f t="shared" si="0"/>
        <v>78.6</v>
      </c>
      <c r="H61" s="30">
        <f t="shared" si="1"/>
        <v>94</v>
      </c>
      <c r="I61" s="30">
        <f t="shared" si="2"/>
        <v>25.0851063829787</v>
      </c>
      <c r="J61" s="72">
        <v>3.41</v>
      </c>
      <c r="K61" s="30">
        <f t="shared" si="3"/>
        <v>4</v>
      </c>
      <c r="L61" s="30">
        <f t="shared" si="4"/>
        <v>38.3625</v>
      </c>
      <c r="M61" s="83">
        <v>15</v>
      </c>
      <c r="N61" s="30">
        <v>15</v>
      </c>
      <c r="O61" s="30">
        <v>0.75</v>
      </c>
      <c r="P61" s="38">
        <f t="shared" si="5"/>
        <v>46.045</v>
      </c>
      <c r="Q61" s="64">
        <f t="shared" si="6"/>
        <v>0.244326202627864</v>
      </c>
      <c r="R61" s="30">
        <f t="shared" si="7"/>
        <v>38.6068262026279</v>
      </c>
      <c r="S61" s="30">
        <v>30</v>
      </c>
      <c r="T61" s="30">
        <v>0</v>
      </c>
      <c r="U61" s="30">
        <f t="shared" si="19"/>
        <v>30</v>
      </c>
      <c r="V61" s="30">
        <f t="shared" si="9"/>
        <v>41.5</v>
      </c>
      <c r="W61" s="64">
        <f t="shared" si="10"/>
        <v>7.2289156626506</v>
      </c>
      <c r="X61" s="30">
        <f t="shared" si="11"/>
        <v>70.9208482482572</v>
      </c>
      <c r="Y61" s="30">
        <v>56</v>
      </c>
      <c r="Z61" s="30">
        <v>68</v>
      </c>
      <c r="AA61" s="45">
        <f t="shared" si="12"/>
        <v>0.823529411764706</v>
      </c>
    </row>
    <row r="62" ht="20" customHeight="1" spans="1:27">
      <c r="A62" s="79" t="s">
        <v>345</v>
      </c>
      <c r="B62" s="80">
        <v>202320500229</v>
      </c>
      <c r="C62" s="30" t="s">
        <v>275</v>
      </c>
      <c r="D62" s="30" t="s">
        <v>36</v>
      </c>
      <c r="E62" s="30">
        <v>69</v>
      </c>
      <c r="F62" s="30">
        <v>5.5</v>
      </c>
      <c r="G62" s="30">
        <f t="shared" si="0"/>
        <v>74.5</v>
      </c>
      <c r="H62" s="30">
        <f t="shared" si="1"/>
        <v>94</v>
      </c>
      <c r="I62" s="30">
        <f t="shared" si="2"/>
        <v>23.7765957446809</v>
      </c>
      <c r="J62" s="72">
        <v>3.46</v>
      </c>
      <c r="K62" s="30">
        <f t="shared" si="3"/>
        <v>4</v>
      </c>
      <c r="L62" s="30">
        <f t="shared" si="4"/>
        <v>38.925</v>
      </c>
      <c r="M62" s="83">
        <v>14</v>
      </c>
      <c r="N62" s="30">
        <v>15</v>
      </c>
      <c r="O62" s="30">
        <v>2.25</v>
      </c>
      <c r="P62" s="38">
        <f t="shared" si="5"/>
        <v>46.045</v>
      </c>
      <c r="Q62" s="64">
        <f t="shared" si="6"/>
        <v>0.732978607883592</v>
      </c>
      <c r="R62" s="30">
        <f t="shared" si="7"/>
        <v>39.6579786078836</v>
      </c>
      <c r="S62" s="30">
        <v>30</v>
      </c>
      <c r="T62" s="30">
        <v>0.5</v>
      </c>
      <c r="U62" s="30">
        <f t="shared" si="19"/>
        <v>30.5</v>
      </c>
      <c r="V62" s="30">
        <f t="shared" si="9"/>
        <v>41.5</v>
      </c>
      <c r="W62" s="64">
        <f t="shared" si="10"/>
        <v>7.34939759036145</v>
      </c>
      <c r="X62" s="30">
        <f t="shared" si="11"/>
        <v>70.7839719429259</v>
      </c>
      <c r="Y62" s="30">
        <v>57</v>
      </c>
      <c r="Z62" s="30">
        <v>68</v>
      </c>
      <c r="AA62" s="45">
        <f t="shared" si="12"/>
        <v>0.838235294117647</v>
      </c>
    </row>
    <row r="63" ht="20" customHeight="1" spans="1:27">
      <c r="A63" s="79" t="s">
        <v>346</v>
      </c>
      <c r="B63" s="80">
        <v>202320500233</v>
      </c>
      <c r="C63" s="30" t="s">
        <v>275</v>
      </c>
      <c r="D63" s="30" t="s">
        <v>36</v>
      </c>
      <c r="E63" s="30">
        <v>70</v>
      </c>
      <c r="F63" s="30">
        <v>4</v>
      </c>
      <c r="G63" s="30">
        <f t="shared" si="0"/>
        <v>74</v>
      </c>
      <c r="H63" s="30">
        <f t="shared" si="1"/>
        <v>94</v>
      </c>
      <c r="I63" s="30">
        <f t="shared" si="2"/>
        <v>23.6170212765957</v>
      </c>
      <c r="J63" s="72">
        <v>3.54</v>
      </c>
      <c r="K63" s="30">
        <f t="shared" si="3"/>
        <v>4</v>
      </c>
      <c r="L63" s="30">
        <f t="shared" si="4"/>
        <v>39.825</v>
      </c>
      <c r="M63" s="83">
        <v>15</v>
      </c>
      <c r="N63" s="30">
        <v>15</v>
      </c>
      <c r="O63" s="30">
        <v>0</v>
      </c>
      <c r="P63" s="38">
        <f t="shared" si="5"/>
        <v>46.045</v>
      </c>
      <c r="Q63" s="30">
        <f t="shared" si="6"/>
        <v>0</v>
      </c>
      <c r="R63" s="30">
        <f t="shared" si="7"/>
        <v>39.825</v>
      </c>
      <c r="S63" s="30">
        <v>30</v>
      </c>
      <c r="T63" s="30">
        <v>0</v>
      </c>
      <c r="U63" s="30">
        <f t="shared" si="19"/>
        <v>30</v>
      </c>
      <c r="V63" s="30">
        <f t="shared" si="9"/>
        <v>41.5</v>
      </c>
      <c r="W63" s="64">
        <f t="shared" si="10"/>
        <v>7.2289156626506</v>
      </c>
      <c r="X63" s="30">
        <f t="shared" si="11"/>
        <v>70.6709369392464</v>
      </c>
      <c r="Y63" s="30">
        <v>58</v>
      </c>
      <c r="Z63" s="30">
        <v>68</v>
      </c>
      <c r="AA63" s="45">
        <f t="shared" si="12"/>
        <v>0.852941176470588</v>
      </c>
    </row>
    <row r="64" ht="20" customHeight="1" spans="1:27">
      <c r="A64" s="31" t="s">
        <v>347</v>
      </c>
      <c r="B64" s="80">
        <v>202320500222</v>
      </c>
      <c r="C64" s="30" t="s">
        <v>275</v>
      </c>
      <c r="D64" s="30" t="s">
        <v>36</v>
      </c>
      <c r="E64" s="30">
        <v>70</v>
      </c>
      <c r="F64" s="30">
        <v>3.2</v>
      </c>
      <c r="G64" s="30">
        <f t="shared" si="0"/>
        <v>73.2</v>
      </c>
      <c r="H64" s="30">
        <f t="shared" si="1"/>
        <v>94</v>
      </c>
      <c r="I64" s="30">
        <f t="shared" si="2"/>
        <v>23.3617021276596</v>
      </c>
      <c r="J64" s="72">
        <v>3.56</v>
      </c>
      <c r="K64" s="30">
        <f t="shared" si="3"/>
        <v>4</v>
      </c>
      <c r="L64" s="30">
        <f t="shared" si="4"/>
        <v>40.05</v>
      </c>
      <c r="M64" s="83">
        <v>15</v>
      </c>
      <c r="N64" s="30">
        <v>15</v>
      </c>
      <c r="O64" s="30">
        <v>0</v>
      </c>
      <c r="P64" s="38">
        <f t="shared" si="5"/>
        <v>46.045</v>
      </c>
      <c r="Q64" s="30">
        <f t="shared" si="6"/>
        <v>0</v>
      </c>
      <c r="R64" s="30">
        <f t="shared" si="7"/>
        <v>40.05</v>
      </c>
      <c r="S64" s="30">
        <v>30</v>
      </c>
      <c r="T64" s="30">
        <v>0</v>
      </c>
      <c r="U64" s="30">
        <v>30</v>
      </c>
      <c r="V64" s="30">
        <f t="shared" si="9"/>
        <v>41.5</v>
      </c>
      <c r="W64" s="64">
        <f t="shared" si="10"/>
        <v>7.2289156626506</v>
      </c>
      <c r="X64" s="30">
        <f t="shared" si="11"/>
        <v>70.6406177903102</v>
      </c>
      <c r="Y64" s="30">
        <v>59</v>
      </c>
      <c r="Z64" s="30">
        <v>68</v>
      </c>
      <c r="AA64" s="45">
        <f t="shared" si="12"/>
        <v>0.867647058823529</v>
      </c>
    </row>
    <row r="65" ht="20" customHeight="1" spans="1:27">
      <c r="A65" s="31" t="s">
        <v>348</v>
      </c>
      <c r="B65" s="80">
        <v>202320500218</v>
      </c>
      <c r="C65" s="30" t="s">
        <v>275</v>
      </c>
      <c r="D65" s="30" t="s">
        <v>36</v>
      </c>
      <c r="E65" s="30">
        <v>69</v>
      </c>
      <c r="F65" s="30">
        <v>4.3</v>
      </c>
      <c r="G65" s="30">
        <f t="shared" si="0"/>
        <v>73.3</v>
      </c>
      <c r="H65" s="30">
        <f t="shared" si="1"/>
        <v>94</v>
      </c>
      <c r="I65" s="30">
        <f t="shared" si="2"/>
        <v>23.3936170212766</v>
      </c>
      <c r="J65" s="72">
        <v>3.55</v>
      </c>
      <c r="K65" s="30">
        <f t="shared" si="3"/>
        <v>4</v>
      </c>
      <c r="L65" s="30">
        <f t="shared" si="4"/>
        <v>39.9375</v>
      </c>
      <c r="M65" s="83">
        <v>13</v>
      </c>
      <c r="N65" s="30">
        <v>15</v>
      </c>
      <c r="O65" s="30">
        <v>0</v>
      </c>
      <c r="P65" s="38">
        <f t="shared" si="5"/>
        <v>46.045</v>
      </c>
      <c r="Q65" s="30">
        <f t="shared" si="6"/>
        <v>0</v>
      </c>
      <c r="R65" s="30">
        <f t="shared" si="7"/>
        <v>39.9375</v>
      </c>
      <c r="S65" s="30">
        <v>30</v>
      </c>
      <c r="T65" s="30">
        <v>0</v>
      </c>
      <c r="U65" s="30">
        <v>30</v>
      </c>
      <c r="V65" s="30">
        <f t="shared" si="9"/>
        <v>41.5</v>
      </c>
      <c r="W65" s="64">
        <f t="shared" si="10"/>
        <v>7.2289156626506</v>
      </c>
      <c r="X65" s="30">
        <f t="shared" si="11"/>
        <v>70.5600326839272</v>
      </c>
      <c r="Y65" s="30">
        <v>60</v>
      </c>
      <c r="Z65" s="30">
        <v>68</v>
      </c>
      <c r="AA65" s="45">
        <f t="shared" si="12"/>
        <v>0.882352941176471</v>
      </c>
    </row>
    <row r="66" ht="20" customHeight="1" spans="1:27">
      <c r="A66" s="79" t="s">
        <v>349</v>
      </c>
      <c r="B66" s="80">
        <v>202320500258</v>
      </c>
      <c r="C66" s="30" t="s">
        <v>275</v>
      </c>
      <c r="D66" s="30" t="s">
        <v>36</v>
      </c>
      <c r="E66" s="30">
        <v>70</v>
      </c>
      <c r="F66" s="30">
        <v>4.8</v>
      </c>
      <c r="G66" s="30">
        <f t="shared" si="0"/>
        <v>74.8</v>
      </c>
      <c r="H66" s="30">
        <f t="shared" si="1"/>
        <v>94</v>
      </c>
      <c r="I66" s="30">
        <f t="shared" si="2"/>
        <v>23.8723404255319</v>
      </c>
      <c r="J66" s="72">
        <v>3.5</v>
      </c>
      <c r="K66" s="30">
        <f t="shared" si="3"/>
        <v>4</v>
      </c>
      <c r="L66" s="30">
        <f t="shared" si="4"/>
        <v>39.375</v>
      </c>
      <c r="M66" s="83">
        <v>15</v>
      </c>
      <c r="N66" s="30">
        <v>15</v>
      </c>
      <c r="O66" s="30">
        <v>0</v>
      </c>
      <c r="P66" s="38">
        <f t="shared" si="5"/>
        <v>46.045</v>
      </c>
      <c r="Q66" s="30">
        <f t="shared" si="6"/>
        <v>0</v>
      </c>
      <c r="R66" s="30">
        <f t="shared" si="7"/>
        <v>39.375</v>
      </c>
      <c r="S66" s="30">
        <v>30</v>
      </c>
      <c r="T66" s="30">
        <v>0</v>
      </c>
      <c r="U66" s="30">
        <f t="shared" ref="U66:U73" si="20">SUM(S66,T66)</f>
        <v>30</v>
      </c>
      <c r="V66" s="30">
        <f t="shared" si="9"/>
        <v>41.5</v>
      </c>
      <c r="W66" s="64">
        <f t="shared" si="10"/>
        <v>7.2289156626506</v>
      </c>
      <c r="X66" s="30">
        <f t="shared" si="11"/>
        <v>70.4762560881825</v>
      </c>
      <c r="Y66" s="30">
        <v>61</v>
      </c>
      <c r="Z66" s="30">
        <v>68</v>
      </c>
      <c r="AA66" s="45">
        <f t="shared" si="12"/>
        <v>0.897058823529412</v>
      </c>
    </row>
    <row r="67" ht="20" customHeight="1" spans="1:27">
      <c r="A67" s="79" t="s">
        <v>350</v>
      </c>
      <c r="B67" s="80">
        <v>202320500259</v>
      </c>
      <c r="C67" s="30" t="s">
        <v>275</v>
      </c>
      <c r="D67" s="30" t="s">
        <v>36</v>
      </c>
      <c r="E67" s="30">
        <v>70</v>
      </c>
      <c r="F67" s="30">
        <v>6.4</v>
      </c>
      <c r="G67" s="30">
        <f t="shared" si="0"/>
        <v>76.4</v>
      </c>
      <c r="H67" s="30">
        <f t="shared" si="1"/>
        <v>94</v>
      </c>
      <c r="I67" s="30">
        <f t="shared" si="2"/>
        <v>24.3829787234043</v>
      </c>
      <c r="J67" s="72">
        <v>3.43</v>
      </c>
      <c r="K67" s="30">
        <f t="shared" si="3"/>
        <v>4</v>
      </c>
      <c r="L67" s="30">
        <f t="shared" si="4"/>
        <v>38.5875</v>
      </c>
      <c r="M67" s="83">
        <v>15</v>
      </c>
      <c r="N67" s="30">
        <v>15</v>
      </c>
      <c r="O67" s="30">
        <v>0</v>
      </c>
      <c r="P67" s="38">
        <f t="shared" si="5"/>
        <v>46.045</v>
      </c>
      <c r="Q67" s="30">
        <f t="shared" si="6"/>
        <v>0</v>
      </c>
      <c r="R67" s="30">
        <f t="shared" si="7"/>
        <v>38.5875</v>
      </c>
      <c r="S67" s="30">
        <v>30</v>
      </c>
      <c r="T67" s="30">
        <v>0</v>
      </c>
      <c r="U67" s="30">
        <f t="shared" si="20"/>
        <v>30</v>
      </c>
      <c r="V67" s="30">
        <f t="shared" si="9"/>
        <v>41.5</v>
      </c>
      <c r="W67" s="64">
        <f t="shared" si="10"/>
        <v>7.2289156626506</v>
      </c>
      <c r="X67" s="30">
        <f t="shared" si="11"/>
        <v>70.1993943860549</v>
      </c>
      <c r="Y67" s="30">
        <v>62</v>
      </c>
      <c r="Z67" s="30">
        <v>68</v>
      </c>
      <c r="AA67" s="45">
        <f t="shared" si="12"/>
        <v>0.911764705882353</v>
      </c>
    </row>
    <row r="68" ht="20" customHeight="1" spans="1:27">
      <c r="A68" s="31" t="s">
        <v>351</v>
      </c>
      <c r="B68" s="80" t="s">
        <v>352</v>
      </c>
      <c r="C68" s="30" t="s">
        <v>275</v>
      </c>
      <c r="D68" s="30" t="s">
        <v>36</v>
      </c>
      <c r="E68" s="30">
        <v>70</v>
      </c>
      <c r="F68" s="31">
        <v>4.4</v>
      </c>
      <c r="G68" s="30">
        <f t="shared" si="0"/>
        <v>74.4</v>
      </c>
      <c r="H68" s="30">
        <f t="shared" si="1"/>
        <v>94</v>
      </c>
      <c r="I68" s="30">
        <f t="shared" si="2"/>
        <v>23.7446808510638</v>
      </c>
      <c r="J68" s="72">
        <v>3.39</v>
      </c>
      <c r="K68" s="30">
        <f t="shared" si="3"/>
        <v>4</v>
      </c>
      <c r="L68" s="30">
        <f t="shared" si="4"/>
        <v>38.1375</v>
      </c>
      <c r="M68" s="83">
        <v>14</v>
      </c>
      <c r="N68" s="30">
        <v>15</v>
      </c>
      <c r="O68" s="30">
        <v>0</v>
      </c>
      <c r="P68" s="38">
        <f t="shared" si="5"/>
        <v>46.045</v>
      </c>
      <c r="Q68" s="30">
        <f t="shared" si="6"/>
        <v>0</v>
      </c>
      <c r="R68" s="30">
        <f t="shared" si="7"/>
        <v>38.1375</v>
      </c>
      <c r="S68" s="30">
        <v>30</v>
      </c>
      <c r="T68" s="31">
        <v>0.5</v>
      </c>
      <c r="U68" s="30">
        <f t="shared" si="20"/>
        <v>30.5</v>
      </c>
      <c r="V68" s="30">
        <f t="shared" si="9"/>
        <v>41.5</v>
      </c>
      <c r="W68" s="64">
        <f t="shared" si="10"/>
        <v>7.34939759036145</v>
      </c>
      <c r="X68" s="30">
        <f t="shared" si="11"/>
        <v>69.2315784414253</v>
      </c>
      <c r="Y68" s="30">
        <v>63</v>
      </c>
      <c r="Z68" s="30">
        <v>68</v>
      </c>
      <c r="AA68" s="45">
        <f t="shared" si="12"/>
        <v>0.926470588235294</v>
      </c>
    </row>
    <row r="69" ht="20" customHeight="1" spans="1:27">
      <c r="A69" s="79" t="s">
        <v>353</v>
      </c>
      <c r="B69" s="80">
        <v>202320500232</v>
      </c>
      <c r="C69" s="30" t="s">
        <v>275</v>
      </c>
      <c r="D69" s="30" t="s">
        <v>36</v>
      </c>
      <c r="E69" s="30">
        <v>70</v>
      </c>
      <c r="F69" s="30">
        <v>2.4</v>
      </c>
      <c r="G69" s="30">
        <f t="shared" si="0"/>
        <v>72.4</v>
      </c>
      <c r="H69" s="30">
        <f t="shared" si="1"/>
        <v>94</v>
      </c>
      <c r="I69" s="30">
        <f t="shared" si="2"/>
        <v>23.1063829787234</v>
      </c>
      <c r="J69" s="72">
        <v>3.44</v>
      </c>
      <c r="K69" s="30">
        <f t="shared" si="3"/>
        <v>4</v>
      </c>
      <c r="L69" s="30">
        <f t="shared" si="4"/>
        <v>38.7</v>
      </c>
      <c r="M69" s="83">
        <v>15</v>
      </c>
      <c r="N69" s="30">
        <v>15</v>
      </c>
      <c r="O69" s="30">
        <v>0</v>
      </c>
      <c r="P69" s="38">
        <f t="shared" si="5"/>
        <v>46.045</v>
      </c>
      <c r="Q69" s="30">
        <f t="shared" si="6"/>
        <v>0</v>
      </c>
      <c r="R69" s="30">
        <f t="shared" si="7"/>
        <v>38.7</v>
      </c>
      <c r="S69" s="30">
        <v>30</v>
      </c>
      <c r="T69" s="30">
        <v>0</v>
      </c>
      <c r="U69" s="30">
        <f t="shared" si="20"/>
        <v>30</v>
      </c>
      <c r="V69" s="30">
        <f t="shared" si="9"/>
        <v>41.5</v>
      </c>
      <c r="W69" s="64">
        <f t="shared" si="10"/>
        <v>7.2289156626506</v>
      </c>
      <c r="X69" s="30">
        <f t="shared" si="11"/>
        <v>69.035298641374</v>
      </c>
      <c r="Y69" s="30">
        <v>64</v>
      </c>
      <c r="Z69" s="30">
        <v>68</v>
      </c>
      <c r="AA69" s="45">
        <f t="shared" si="12"/>
        <v>0.941176470588235</v>
      </c>
    </row>
    <row r="70" ht="20" customHeight="1" spans="1:27">
      <c r="A70" s="79" t="s">
        <v>354</v>
      </c>
      <c r="B70" s="80">
        <v>202320500261</v>
      </c>
      <c r="C70" s="30" t="s">
        <v>275</v>
      </c>
      <c r="D70" s="30" t="s">
        <v>36</v>
      </c>
      <c r="E70" s="30">
        <v>70</v>
      </c>
      <c r="F70" s="30">
        <v>7.8</v>
      </c>
      <c r="G70" s="30">
        <f t="shared" ref="G70:G73" si="21">E70+F70</f>
        <v>77.8</v>
      </c>
      <c r="H70" s="30">
        <f t="shared" ref="H70:H73" si="22">MAX(G$6:G$73)</f>
        <v>94</v>
      </c>
      <c r="I70" s="30">
        <f t="shared" ref="I70:I73" si="23">G70/H70*30</f>
        <v>24.8297872340426</v>
      </c>
      <c r="J70" s="72">
        <v>3.22</v>
      </c>
      <c r="K70" s="30">
        <f t="shared" ref="K70:K73" si="24">MAX(J$6:J$73)</f>
        <v>4</v>
      </c>
      <c r="L70" s="30">
        <f t="shared" ref="L70:L73" si="25">J70/K70*45</f>
        <v>36.225</v>
      </c>
      <c r="M70" s="83">
        <v>15</v>
      </c>
      <c r="N70" s="30">
        <v>15</v>
      </c>
      <c r="O70" s="30">
        <v>0</v>
      </c>
      <c r="P70" s="38">
        <f t="shared" ref="P70:P73" si="26">MAX(O$6:O$73)</f>
        <v>46.045</v>
      </c>
      <c r="Q70" s="30">
        <f t="shared" ref="Q70:Q73" si="27">O70/P70*15</f>
        <v>0</v>
      </c>
      <c r="R70" s="30">
        <f t="shared" ref="R70:R73" si="28">SUM(L70,Q70)</f>
        <v>36.225</v>
      </c>
      <c r="S70" s="30">
        <v>30</v>
      </c>
      <c r="T70" s="30">
        <v>0</v>
      </c>
      <c r="U70" s="30">
        <f t="shared" si="20"/>
        <v>30</v>
      </c>
      <c r="V70" s="30">
        <f t="shared" ref="V70:V73" si="29">MAX(U$6:U$73)</f>
        <v>41.5</v>
      </c>
      <c r="W70" s="64">
        <f t="shared" ref="W70:W73" si="30">U70/V70*10</f>
        <v>7.2289156626506</v>
      </c>
      <c r="X70" s="30">
        <f t="shared" ref="X70:X73" si="31">SUM(I70,R70,W70)</f>
        <v>68.2837028966932</v>
      </c>
      <c r="Y70" s="30">
        <v>65</v>
      </c>
      <c r="Z70" s="30">
        <v>68</v>
      </c>
      <c r="AA70" s="45">
        <f t="shared" ref="AA70:AA73" si="32">Y70/Z70</f>
        <v>0.955882352941177</v>
      </c>
    </row>
    <row r="71" ht="20" customHeight="1" spans="1:27">
      <c r="A71" s="79" t="s">
        <v>355</v>
      </c>
      <c r="B71" s="80">
        <v>202320500248</v>
      </c>
      <c r="C71" s="30" t="s">
        <v>275</v>
      </c>
      <c r="D71" s="30" t="s">
        <v>36</v>
      </c>
      <c r="E71" s="30">
        <v>70</v>
      </c>
      <c r="F71" s="30">
        <v>0.8</v>
      </c>
      <c r="G71" s="30">
        <f t="shared" si="21"/>
        <v>70.8</v>
      </c>
      <c r="H71" s="30">
        <f t="shared" si="22"/>
        <v>94</v>
      </c>
      <c r="I71" s="30">
        <f t="shared" si="23"/>
        <v>22.5957446808511</v>
      </c>
      <c r="J71" s="72">
        <v>3.33</v>
      </c>
      <c r="K71" s="30">
        <f t="shared" si="24"/>
        <v>4</v>
      </c>
      <c r="L71" s="30">
        <f t="shared" si="25"/>
        <v>37.4625</v>
      </c>
      <c r="M71" s="83">
        <v>15</v>
      </c>
      <c r="N71" s="30">
        <v>15</v>
      </c>
      <c r="O71" s="30">
        <v>0</v>
      </c>
      <c r="P71" s="38">
        <f t="shared" si="26"/>
        <v>46.045</v>
      </c>
      <c r="Q71" s="30">
        <f t="shared" si="27"/>
        <v>0</v>
      </c>
      <c r="R71" s="30">
        <f t="shared" si="28"/>
        <v>37.4625</v>
      </c>
      <c r="S71" s="30">
        <v>30</v>
      </c>
      <c r="T71" s="30">
        <v>0</v>
      </c>
      <c r="U71" s="30">
        <f t="shared" si="20"/>
        <v>30</v>
      </c>
      <c r="V71" s="30">
        <f t="shared" si="29"/>
        <v>41.5</v>
      </c>
      <c r="W71" s="64">
        <f t="shared" si="30"/>
        <v>7.2289156626506</v>
      </c>
      <c r="X71" s="30">
        <f t="shared" si="31"/>
        <v>67.2871603435017</v>
      </c>
      <c r="Y71" s="30">
        <v>66</v>
      </c>
      <c r="Z71" s="30">
        <v>68</v>
      </c>
      <c r="AA71" s="45">
        <f t="shared" si="32"/>
        <v>0.970588235294118</v>
      </c>
    </row>
    <row r="72" ht="20" customHeight="1" spans="1:27">
      <c r="A72" s="79" t="s">
        <v>356</v>
      </c>
      <c r="B72" s="80">
        <v>202320500225</v>
      </c>
      <c r="C72" s="30" t="s">
        <v>275</v>
      </c>
      <c r="D72" s="30" t="s">
        <v>36</v>
      </c>
      <c r="E72" s="30">
        <v>70</v>
      </c>
      <c r="F72" s="30">
        <v>4.2</v>
      </c>
      <c r="G72" s="30">
        <f t="shared" si="21"/>
        <v>74.2</v>
      </c>
      <c r="H72" s="30">
        <f t="shared" si="22"/>
        <v>94</v>
      </c>
      <c r="I72" s="30">
        <f t="shared" si="23"/>
        <v>23.6808510638298</v>
      </c>
      <c r="J72" s="72">
        <v>3.14</v>
      </c>
      <c r="K72" s="30">
        <f t="shared" si="24"/>
        <v>4</v>
      </c>
      <c r="L72" s="30">
        <f t="shared" si="25"/>
        <v>35.325</v>
      </c>
      <c r="M72" s="83">
        <v>15</v>
      </c>
      <c r="N72" s="30">
        <v>15</v>
      </c>
      <c r="O72" s="30">
        <v>0</v>
      </c>
      <c r="P72" s="38">
        <f t="shared" si="26"/>
        <v>46.045</v>
      </c>
      <c r="Q72" s="30">
        <f t="shared" si="27"/>
        <v>0</v>
      </c>
      <c r="R72" s="30">
        <f t="shared" si="28"/>
        <v>35.325</v>
      </c>
      <c r="S72" s="30">
        <v>30</v>
      </c>
      <c r="T72" s="30">
        <v>0</v>
      </c>
      <c r="U72" s="30">
        <f t="shared" si="20"/>
        <v>30</v>
      </c>
      <c r="V72" s="30">
        <f t="shared" si="29"/>
        <v>41.5</v>
      </c>
      <c r="W72" s="64">
        <f t="shared" si="30"/>
        <v>7.2289156626506</v>
      </c>
      <c r="X72" s="30">
        <f t="shared" si="31"/>
        <v>66.2347667264804</v>
      </c>
      <c r="Y72" s="30">
        <v>67</v>
      </c>
      <c r="Z72" s="30">
        <v>68</v>
      </c>
      <c r="AA72" s="45">
        <f t="shared" si="32"/>
        <v>0.985294117647059</v>
      </c>
    </row>
    <row r="73" ht="20" customHeight="1" spans="1:27">
      <c r="A73" s="24" t="s">
        <v>357</v>
      </c>
      <c r="B73" s="86" t="s">
        <v>358</v>
      </c>
      <c r="C73" s="25" t="s">
        <v>275</v>
      </c>
      <c r="D73" s="25" t="s">
        <v>36</v>
      </c>
      <c r="E73" s="25">
        <v>69</v>
      </c>
      <c r="F73" s="24">
        <v>-1.6</v>
      </c>
      <c r="G73" s="25">
        <f t="shared" si="21"/>
        <v>67.4</v>
      </c>
      <c r="H73" s="25">
        <f t="shared" si="22"/>
        <v>94</v>
      </c>
      <c r="I73" s="30">
        <f t="shared" si="23"/>
        <v>21.5106382978723</v>
      </c>
      <c r="J73" s="25">
        <v>2.89</v>
      </c>
      <c r="K73" s="25">
        <f t="shared" si="24"/>
        <v>4</v>
      </c>
      <c r="L73" s="25">
        <f t="shared" si="25"/>
        <v>32.5125</v>
      </c>
      <c r="M73" s="88">
        <v>11</v>
      </c>
      <c r="N73" s="25">
        <v>15</v>
      </c>
      <c r="O73" s="25">
        <v>0</v>
      </c>
      <c r="P73" s="43">
        <f t="shared" si="26"/>
        <v>46.045</v>
      </c>
      <c r="Q73" s="25">
        <f t="shared" si="27"/>
        <v>0</v>
      </c>
      <c r="R73" s="25">
        <f t="shared" si="28"/>
        <v>32.5125</v>
      </c>
      <c r="S73" s="25">
        <v>30</v>
      </c>
      <c r="T73" s="24">
        <v>0</v>
      </c>
      <c r="U73" s="25">
        <f t="shared" si="20"/>
        <v>30</v>
      </c>
      <c r="V73" s="25">
        <f t="shared" si="29"/>
        <v>41.5</v>
      </c>
      <c r="W73" s="65">
        <f t="shared" si="30"/>
        <v>7.2289156626506</v>
      </c>
      <c r="X73" s="25">
        <f t="shared" si="31"/>
        <v>61.252053960523</v>
      </c>
      <c r="Y73" s="30">
        <v>68</v>
      </c>
      <c r="Z73" s="25">
        <v>68</v>
      </c>
      <c r="AA73" s="46">
        <f t="shared" si="32"/>
        <v>1</v>
      </c>
    </row>
    <row r="74" ht="81" customHeight="1" spans="1:27">
      <c r="A74" s="87" t="s">
        <v>174</v>
      </c>
      <c r="B74" s="87"/>
      <c r="C74" s="87"/>
      <c r="D74" s="87"/>
      <c r="E74" s="87"/>
      <c r="F74" s="87"/>
      <c r="G74" s="87"/>
      <c r="H74" s="87"/>
      <c r="I74" s="87"/>
      <c r="J74" s="87"/>
      <c r="K74" s="87"/>
      <c r="L74" s="87"/>
      <c r="M74" s="87"/>
      <c r="N74" s="87"/>
      <c r="O74" s="87"/>
      <c r="P74" s="87"/>
      <c r="Q74" s="87"/>
      <c r="R74" s="87"/>
      <c r="S74" s="87"/>
      <c r="T74" s="87"/>
      <c r="U74" s="87"/>
      <c r="V74" s="87"/>
      <c r="W74" s="87"/>
      <c r="X74" s="87"/>
      <c r="Y74" s="87"/>
      <c r="Z74" s="87"/>
      <c r="AA74" s="87"/>
    </row>
  </sheetData>
  <sortState ref="A7:Z73">
    <sortCondition ref="X7:X73" descending="1"/>
  </sortState>
  <mergeCells count="15">
    <mergeCell ref="A1:AA1"/>
    <mergeCell ref="A2:AA2"/>
    <mergeCell ref="A3:AA3"/>
    <mergeCell ref="E4:I4"/>
    <mergeCell ref="J4:R4"/>
    <mergeCell ref="S4:W4"/>
    <mergeCell ref="A74:AA74"/>
    <mergeCell ref="A4:A5"/>
    <mergeCell ref="B4:B5"/>
    <mergeCell ref="C4:C5"/>
    <mergeCell ref="D4:D5"/>
    <mergeCell ref="X4:X5"/>
    <mergeCell ref="Y4:Y5"/>
    <mergeCell ref="Z4:Z5"/>
    <mergeCell ref="AA4:AA5"/>
  </mergeCells>
  <pageMargins left="0.75" right="0.75" top="1" bottom="1" header="0.5" footer="0.5"/>
  <pageSetup paperSize="9" scale="48" fitToHeight="0" orientation="landscape"/>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85"/>
  <sheetViews>
    <sheetView zoomScale="85" zoomScaleNormal="85" workbookViewId="0">
      <selection activeCell="A6" sqref="$A6:$XFD21"/>
    </sheetView>
  </sheetViews>
  <sheetFormatPr defaultColWidth="9" defaultRowHeight="14.25"/>
  <cols>
    <col min="2" max="2" width="12.6416666666667" customWidth="1"/>
    <col min="3" max="8" width="9" customWidth="1"/>
    <col min="9" max="9" width="11.125" customWidth="1"/>
    <col min="10" max="11" width="9" customWidth="1"/>
    <col min="12" max="12" width="11.125" customWidth="1"/>
    <col min="13" max="16" width="9" customWidth="1"/>
    <col min="17" max="17" width="11.125" customWidth="1"/>
    <col min="18" max="18" width="11.6083333333333" customWidth="1"/>
    <col min="23" max="24" width="11.125"/>
  </cols>
  <sheetData>
    <row r="1" ht="18.75" spans="1:27">
      <c r="A1" s="47" t="s">
        <v>359</v>
      </c>
      <c r="B1" s="48"/>
      <c r="C1" s="48"/>
      <c r="D1" s="48"/>
      <c r="E1" s="48"/>
      <c r="F1" s="48"/>
      <c r="G1" s="48"/>
      <c r="H1" s="48"/>
      <c r="I1" s="54"/>
      <c r="J1" s="48"/>
      <c r="K1" s="48"/>
      <c r="L1" s="48"/>
      <c r="M1" s="48"/>
      <c r="N1" s="48"/>
      <c r="O1" s="48"/>
      <c r="P1" s="48"/>
      <c r="Q1" s="48"/>
      <c r="R1" s="54"/>
      <c r="S1" s="48"/>
      <c r="T1" s="48"/>
      <c r="U1" s="48"/>
      <c r="V1" s="48"/>
      <c r="W1" s="54"/>
      <c r="X1" s="54"/>
      <c r="Y1" s="48"/>
      <c r="Z1" s="48"/>
      <c r="AA1" s="48"/>
    </row>
    <row r="2" spans="1:27">
      <c r="A2" s="40" t="s">
        <v>1</v>
      </c>
      <c r="B2" s="40"/>
      <c r="C2" s="40"/>
      <c r="D2" s="40"/>
      <c r="E2" s="40"/>
      <c r="F2" s="40"/>
      <c r="G2" s="40"/>
      <c r="H2" s="40"/>
      <c r="I2" s="55"/>
      <c r="J2" s="40"/>
      <c r="K2" s="40"/>
      <c r="L2" s="40"/>
      <c r="M2" s="40"/>
      <c r="N2" s="40"/>
      <c r="O2" s="40"/>
      <c r="P2" s="40"/>
      <c r="Q2" s="40"/>
      <c r="R2" s="55"/>
      <c r="S2" s="40"/>
      <c r="T2" s="40"/>
      <c r="U2" s="40"/>
      <c r="V2" s="40"/>
      <c r="W2" s="55"/>
      <c r="X2" s="55"/>
      <c r="Y2" s="40"/>
      <c r="Z2" s="40"/>
      <c r="AA2" s="40"/>
    </row>
    <row r="3" spans="1:27">
      <c r="A3" s="23" t="s">
        <v>2</v>
      </c>
      <c r="B3" s="23"/>
      <c r="C3" s="23"/>
      <c r="D3" s="23"/>
      <c r="E3" s="23"/>
      <c r="F3" s="23"/>
      <c r="G3" s="23"/>
      <c r="H3" s="23"/>
      <c r="I3" s="36"/>
      <c r="J3" s="23"/>
      <c r="K3" s="23"/>
      <c r="L3" s="23"/>
      <c r="M3" s="23"/>
      <c r="N3" s="23"/>
      <c r="O3" s="23"/>
      <c r="P3" s="23"/>
      <c r="Q3" s="23"/>
      <c r="R3" s="36"/>
      <c r="S3" s="23"/>
      <c r="T3" s="23"/>
      <c r="U3" s="23"/>
      <c r="V3" s="23"/>
      <c r="W3" s="36"/>
      <c r="X3" s="36"/>
      <c r="Y3" s="23"/>
      <c r="Z3" s="23"/>
      <c r="AA3" s="23"/>
    </row>
    <row r="4" ht="26" customHeight="1" spans="1:27">
      <c r="A4" s="24" t="s">
        <v>3</v>
      </c>
      <c r="B4" s="25" t="s">
        <v>4</v>
      </c>
      <c r="C4" s="25" t="s">
        <v>5</v>
      </c>
      <c r="D4" s="25" t="s">
        <v>6</v>
      </c>
      <c r="E4" s="26" t="s">
        <v>7</v>
      </c>
      <c r="F4" s="27"/>
      <c r="G4" s="27"/>
      <c r="H4" s="27"/>
      <c r="I4" s="37"/>
      <c r="J4" s="30" t="s">
        <v>8</v>
      </c>
      <c r="K4" s="30"/>
      <c r="L4" s="30"/>
      <c r="M4" s="30"/>
      <c r="N4" s="30"/>
      <c r="O4" s="30"/>
      <c r="P4" s="30"/>
      <c r="Q4" s="30"/>
      <c r="R4" s="38"/>
      <c r="S4" s="30" t="s">
        <v>9</v>
      </c>
      <c r="T4" s="30"/>
      <c r="U4" s="30"/>
      <c r="V4" s="30"/>
      <c r="W4" s="38"/>
      <c r="X4" s="43" t="s">
        <v>10</v>
      </c>
      <c r="Y4" s="25" t="s">
        <v>11</v>
      </c>
      <c r="Z4" s="25" t="s">
        <v>12</v>
      </c>
      <c r="AA4" s="25" t="s">
        <v>13</v>
      </c>
    </row>
    <row r="5" ht="48" spans="1:27">
      <c r="A5" s="28"/>
      <c r="B5" s="29"/>
      <c r="C5" s="29"/>
      <c r="D5" s="29"/>
      <c r="E5" s="30" t="s">
        <v>14</v>
      </c>
      <c r="F5" s="30" t="s">
        <v>15</v>
      </c>
      <c r="G5" s="30" t="s">
        <v>16</v>
      </c>
      <c r="H5" s="30" t="s">
        <v>17</v>
      </c>
      <c r="I5" s="56" t="s">
        <v>18</v>
      </c>
      <c r="J5" s="30" t="s">
        <v>19</v>
      </c>
      <c r="K5" s="30" t="s">
        <v>20</v>
      </c>
      <c r="L5" s="30" t="s">
        <v>21</v>
      </c>
      <c r="M5" s="30" t="s">
        <v>22</v>
      </c>
      <c r="N5" s="30" t="s">
        <v>23</v>
      </c>
      <c r="O5" s="30" t="s">
        <v>24</v>
      </c>
      <c r="P5" s="30" t="s">
        <v>25</v>
      </c>
      <c r="Q5" s="30" t="s">
        <v>26</v>
      </c>
      <c r="R5" s="56" t="s">
        <v>27</v>
      </c>
      <c r="S5" s="30" t="s">
        <v>28</v>
      </c>
      <c r="T5" s="30" t="s">
        <v>29</v>
      </c>
      <c r="U5" s="30" t="s">
        <v>30</v>
      </c>
      <c r="V5" s="30" t="s">
        <v>31</v>
      </c>
      <c r="W5" s="56" t="s">
        <v>32</v>
      </c>
      <c r="X5" s="44"/>
      <c r="Y5" s="29"/>
      <c r="Z5" s="29"/>
      <c r="AA5" s="29"/>
    </row>
    <row r="6" ht="20" customHeight="1" spans="1:27">
      <c r="A6" s="31" t="s">
        <v>360</v>
      </c>
      <c r="B6" s="30" t="s">
        <v>361</v>
      </c>
      <c r="C6" s="30" t="s">
        <v>275</v>
      </c>
      <c r="D6" s="30" t="s">
        <v>177</v>
      </c>
      <c r="E6" s="68">
        <v>70</v>
      </c>
      <c r="F6" s="30">
        <v>18.2</v>
      </c>
      <c r="G6" s="30">
        <f t="shared" ref="G6:G69" si="0">E6+F6</f>
        <v>88.2</v>
      </c>
      <c r="H6" s="30">
        <f t="shared" ref="H6:H69" si="1">MAX(G$6:G$84)</f>
        <v>99</v>
      </c>
      <c r="I6" s="30">
        <f t="shared" ref="I6:I69" si="2">G6/H6*30</f>
        <v>26.7272727272727</v>
      </c>
      <c r="J6" s="70">
        <v>3.73</v>
      </c>
      <c r="K6" s="30">
        <f t="shared" ref="K6:K69" si="3">MAX(J$6:J$84)</f>
        <v>4.02</v>
      </c>
      <c r="L6" s="30">
        <f t="shared" ref="L6:L69" si="4">J6/K6*45</f>
        <v>41.7537313432836</v>
      </c>
      <c r="M6" s="68">
        <v>15</v>
      </c>
      <c r="N6" s="30">
        <v>15</v>
      </c>
      <c r="O6" s="30">
        <v>6</v>
      </c>
      <c r="P6" s="30">
        <f t="shared" ref="P6:P69" si="5">MAX(O$6:O$84)</f>
        <v>7.2</v>
      </c>
      <c r="Q6" s="30">
        <f t="shared" ref="Q6:Q69" si="6">O6/P6*15</f>
        <v>12.5</v>
      </c>
      <c r="R6" s="30">
        <f t="shared" ref="R6:R69" si="7">L6+Q6</f>
        <v>54.2537313432836</v>
      </c>
      <c r="S6" s="30">
        <v>30</v>
      </c>
      <c r="T6" s="30">
        <v>6.5</v>
      </c>
      <c r="U6" s="30">
        <f t="shared" ref="U6:U69" si="8">S6+T6</f>
        <v>36.5</v>
      </c>
      <c r="V6" s="30">
        <f t="shared" ref="V6:V69" si="9">MAX(U$6:U$73)</f>
        <v>52</v>
      </c>
      <c r="W6" s="30">
        <f t="shared" ref="W6:W69" si="10">U6/V6*10</f>
        <v>7.01923076923077</v>
      </c>
      <c r="X6" s="30">
        <f t="shared" ref="X6:X69" si="11">SUM(I6,R6,W6)</f>
        <v>88.0002348397871</v>
      </c>
      <c r="Y6" s="71">
        <v>1</v>
      </c>
      <c r="Z6" s="30">
        <v>79</v>
      </c>
      <c r="AA6" s="45">
        <f t="shared" ref="AA6:AA69" si="12">Y6/Z6</f>
        <v>0.0126582278481013</v>
      </c>
    </row>
    <row r="7" ht="20" customHeight="1" spans="1:27">
      <c r="A7" s="31" t="s">
        <v>362</v>
      </c>
      <c r="B7" s="30" t="s">
        <v>363</v>
      </c>
      <c r="C7" s="30" t="s">
        <v>275</v>
      </c>
      <c r="D7" s="30" t="s">
        <v>177</v>
      </c>
      <c r="E7" s="68">
        <v>70</v>
      </c>
      <c r="F7" s="30">
        <v>29</v>
      </c>
      <c r="G7" s="30">
        <f t="shared" si="0"/>
        <v>99</v>
      </c>
      <c r="H7" s="30">
        <f t="shared" si="1"/>
        <v>99</v>
      </c>
      <c r="I7" s="30">
        <f t="shared" si="2"/>
        <v>30</v>
      </c>
      <c r="J7" s="71">
        <v>3.91</v>
      </c>
      <c r="K7" s="30">
        <f t="shared" si="3"/>
        <v>4.02</v>
      </c>
      <c r="L7" s="30">
        <f t="shared" si="4"/>
        <v>43.7686567164179</v>
      </c>
      <c r="M7" s="68">
        <v>15</v>
      </c>
      <c r="N7" s="30">
        <v>15</v>
      </c>
      <c r="O7" s="30">
        <v>2.25</v>
      </c>
      <c r="P7" s="30">
        <f t="shared" si="5"/>
        <v>7.2</v>
      </c>
      <c r="Q7" s="30">
        <f t="shared" si="6"/>
        <v>4.6875</v>
      </c>
      <c r="R7" s="30">
        <f t="shared" si="7"/>
        <v>48.4561567164179</v>
      </c>
      <c r="S7" s="30">
        <v>30</v>
      </c>
      <c r="T7" s="30">
        <v>17.5</v>
      </c>
      <c r="U7" s="30">
        <f t="shared" si="8"/>
        <v>47.5</v>
      </c>
      <c r="V7" s="30">
        <f t="shared" si="9"/>
        <v>52</v>
      </c>
      <c r="W7" s="30">
        <f t="shared" si="10"/>
        <v>9.13461538461539</v>
      </c>
      <c r="X7" s="30">
        <f t="shared" si="11"/>
        <v>87.5907721010333</v>
      </c>
      <c r="Y7" s="71">
        <v>2</v>
      </c>
      <c r="Z7" s="30">
        <v>79</v>
      </c>
      <c r="AA7" s="45">
        <f t="shared" si="12"/>
        <v>0.0253164556962025</v>
      </c>
    </row>
    <row r="8" ht="20" customHeight="1" spans="1:27">
      <c r="A8" s="31" t="s">
        <v>364</v>
      </c>
      <c r="B8" s="30" t="s">
        <v>365</v>
      </c>
      <c r="C8" s="30" t="s">
        <v>275</v>
      </c>
      <c r="D8" s="30" t="s">
        <v>177</v>
      </c>
      <c r="E8" s="68">
        <v>70</v>
      </c>
      <c r="F8" s="30">
        <v>7.6</v>
      </c>
      <c r="G8" s="30">
        <f t="shared" si="0"/>
        <v>77.6</v>
      </c>
      <c r="H8" s="30">
        <f t="shared" si="1"/>
        <v>99</v>
      </c>
      <c r="I8" s="30">
        <f t="shared" si="2"/>
        <v>23.5151515151515</v>
      </c>
      <c r="J8" s="71">
        <v>4</v>
      </c>
      <c r="K8" s="30">
        <f t="shared" si="3"/>
        <v>4.02</v>
      </c>
      <c r="L8" s="30">
        <f t="shared" si="4"/>
        <v>44.7761194029851</v>
      </c>
      <c r="M8" s="68">
        <v>15</v>
      </c>
      <c r="N8" s="30">
        <v>15</v>
      </c>
      <c r="O8" s="30">
        <v>4.95</v>
      </c>
      <c r="P8" s="30">
        <f t="shared" si="5"/>
        <v>7.2</v>
      </c>
      <c r="Q8" s="30">
        <f t="shared" si="6"/>
        <v>10.3125</v>
      </c>
      <c r="R8" s="30">
        <f t="shared" si="7"/>
        <v>55.0886194029851</v>
      </c>
      <c r="S8" s="30">
        <v>30</v>
      </c>
      <c r="T8" s="30">
        <v>10.5</v>
      </c>
      <c r="U8" s="30">
        <f t="shared" si="8"/>
        <v>40.5</v>
      </c>
      <c r="V8" s="30">
        <f t="shared" si="9"/>
        <v>52</v>
      </c>
      <c r="W8" s="30">
        <f t="shared" si="10"/>
        <v>7.78846153846154</v>
      </c>
      <c r="X8" s="30">
        <f t="shared" si="11"/>
        <v>86.3922324565981</v>
      </c>
      <c r="Y8" s="71">
        <v>3</v>
      </c>
      <c r="Z8" s="30">
        <v>79</v>
      </c>
      <c r="AA8" s="45">
        <f t="shared" si="12"/>
        <v>0.0379746835443038</v>
      </c>
    </row>
    <row r="9" ht="20" customHeight="1" spans="1:27">
      <c r="A9" s="31" t="s">
        <v>366</v>
      </c>
      <c r="B9" s="30" t="s">
        <v>367</v>
      </c>
      <c r="C9" s="30" t="s">
        <v>275</v>
      </c>
      <c r="D9" s="30" t="s">
        <v>177</v>
      </c>
      <c r="E9" s="68">
        <v>70</v>
      </c>
      <c r="F9" s="30">
        <v>13.6</v>
      </c>
      <c r="G9" s="30">
        <f t="shared" si="0"/>
        <v>83.6</v>
      </c>
      <c r="H9" s="30">
        <f t="shared" si="1"/>
        <v>99</v>
      </c>
      <c r="I9" s="30">
        <f t="shared" si="2"/>
        <v>25.3333333333333</v>
      </c>
      <c r="J9" s="71">
        <v>3.59</v>
      </c>
      <c r="K9" s="30">
        <f t="shared" si="3"/>
        <v>4.02</v>
      </c>
      <c r="L9" s="30">
        <f t="shared" si="4"/>
        <v>40.1865671641791</v>
      </c>
      <c r="M9" s="68">
        <v>15</v>
      </c>
      <c r="N9" s="30">
        <v>15</v>
      </c>
      <c r="O9" s="30">
        <v>6.75</v>
      </c>
      <c r="P9" s="30">
        <f t="shared" si="5"/>
        <v>7.2</v>
      </c>
      <c r="Q9" s="30">
        <f t="shared" si="6"/>
        <v>14.0625</v>
      </c>
      <c r="R9" s="30">
        <f t="shared" si="7"/>
        <v>54.2490671641791</v>
      </c>
      <c r="S9" s="30">
        <v>30</v>
      </c>
      <c r="T9" s="30">
        <v>0</v>
      </c>
      <c r="U9" s="30">
        <f t="shared" si="8"/>
        <v>30</v>
      </c>
      <c r="V9" s="30">
        <f t="shared" si="9"/>
        <v>52</v>
      </c>
      <c r="W9" s="30">
        <f t="shared" si="10"/>
        <v>5.76923076923077</v>
      </c>
      <c r="X9" s="30">
        <f t="shared" si="11"/>
        <v>85.3516312667432</v>
      </c>
      <c r="Y9" s="71">
        <v>4</v>
      </c>
      <c r="Z9" s="30">
        <v>79</v>
      </c>
      <c r="AA9" s="45">
        <f t="shared" si="12"/>
        <v>0.0506329113924051</v>
      </c>
    </row>
    <row r="10" ht="20" customHeight="1" spans="1:27">
      <c r="A10" s="31" t="s">
        <v>368</v>
      </c>
      <c r="B10" s="30" t="s">
        <v>369</v>
      </c>
      <c r="C10" s="30" t="s">
        <v>275</v>
      </c>
      <c r="D10" s="30" t="s">
        <v>177</v>
      </c>
      <c r="E10" s="68">
        <v>70</v>
      </c>
      <c r="F10" s="30">
        <v>20</v>
      </c>
      <c r="G10" s="30">
        <f t="shared" si="0"/>
        <v>90</v>
      </c>
      <c r="H10" s="30">
        <f t="shared" si="1"/>
        <v>99</v>
      </c>
      <c r="I10" s="30">
        <f t="shared" si="2"/>
        <v>27.2727272727273</v>
      </c>
      <c r="J10" s="71">
        <v>4.02</v>
      </c>
      <c r="K10" s="30">
        <f t="shared" si="3"/>
        <v>4.02</v>
      </c>
      <c r="L10" s="30">
        <f t="shared" si="4"/>
        <v>45</v>
      </c>
      <c r="M10" s="68">
        <v>15</v>
      </c>
      <c r="N10" s="30">
        <v>15</v>
      </c>
      <c r="O10" s="69">
        <v>2.7</v>
      </c>
      <c r="P10" s="30">
        <f t="shared" si="5"/>
        <v>7.2</v>
      </c>
      <c r="Q10" s="30">
        <f t="shared" si="6"/>
        <v>5.625</v>
      </c>
      <c r="R10" s="30">
        <f t="shared" si="7"/>
        <v>50.625</v>
      </c>
      <c r="S10" s="30">
        <v>30</v>
      </c>
      <c r="T10" s="30">
        <v>8.5</v>
      </c>
      <c r="U10" s="30">
        <f t="shared" si="8"/>
        <v>38.5</v>
      </c>
      <c r="V10" s="30">
        <f t="shared" si="9"/>
        <v>52</v>
      </c>
      <c r="W10" s="30">
        <f t="shared" si="10"/>
        <v>7.40384615384615</v>
      </c>
      <c r="X10" s="30">
        <f t="shared" si="11"/>
        <v>85.3015734265734</v>
      </c>
      <c r="Y10" s="71">
        <v>5</v>
      </c>
      <c r="Z10" s="30">
        <v>79</v>
      </c>
      <c r="AA10" s="45">
        <f t="shared" si="12"/>
        <v>0.0632911392405063</v>
      </c>
    </row>
    <row r="11" ht="20" customHeight="1" spans="1:27">
      <c r="A11" s="31" t="s">
        <v>370</v>
      </c>
      <c r="B11" s="30" t="s">
        <v>371</v>
      </c>
      <c r="C11" s="30" t="s">
        <v>275</v>
      </c>
      <c r="D11" s="30" t="s">
        <v>177</v>
      </c>
      <c r="E11" s="68">
        <v>70</v>
      </c>
      <c r="F11" s="30">
        <v>5.6</v>
      </c>
      <c r="G11" s="30">
        <f t="shared" si="0"/>
        <v>75.6</v>
      </c>
      <c r="H11" s="30">
        <f t="shared" si="1"/>
        <v>99</v>
      </c>
      <c r="I11" s="30">
        <f t="shared" si="2"/>
        <v>22.9090909090909</v>
      </c>
      <c r="J11" s="71">
        <v>3.59</v>
      </c>
      <c r="K11" s="30">
        <f t="shared" si="3"/>
        <v>4.02</v>
      </c>
      <c r="L11" s="30">
        <f t="shared" si="4"/>
        <v>40.1865671641791</v>
      </c>
      <c r="M11" s="68">
        <v>15</v>
      </c>
      <c r="N11" s="30">
        <v>15</v>
      </c>
      <c r="O11" s="30">
        <v>7.2</v>
      </c>
      <c r="P11" s="30">
        <f t="shared" si="5"/>
        <v>7.2</v>
      </c>
      <c r="Q11" s="30">
        <f t="shared" si="6"/>
        <v>15</v>
      </c>
      <c r="R11" s="30">
        <f t="shared" si="7"/>
        <v>55.1865671641791</v>
      </c>
      <c r="S11" s="30">
        <v>30</v>
      </c>
      <c r="T11" s="30">
        <v>4.5</v>
      </c>
      <c r="U11" s="30">
        <f t="shared" si="8"/>
        <v>34.5</v>
      </c>
      <c r="V11" s="30">
        <f t="shared" si="9"/>
        <v>52</v>
      </c>
      <c r="W11" s="30">
        <f t="shared" si="10"/>
        <v>6.63461538461538</v>
      </c>
      <c r="X11" s="30">
        <f t="shared" si="11"/>
        <v>84.7302734578854</v>
      </c>
      <c r="Y11" s="71">
        <v>6</v>
      </c>
      <c r="Z11" s="30">
        <v>79</v>
      </c>
      <c r="AA11" s="45">
        <f t="shared" si="12"/>
        <v>0.0759493670886076</v>
      </c>
    </row>
    <row r="12" ht="20" customHeight="1" spans="1:27">
      <c r="A12" s="31" t="s">
        <v>372</v>
      </c>
      <c r="B12" s="30" t="s">
        <v>373</v>
      </c>
      <c r="C12" s="30" t="s">
        <v>275</v>
      </c>
      <c r="D12" s="30" t="s">
        <v>177</v>
      </c>
      <c r="E12" s="68">
        <v>70</v>
      </c>
      <c r="F12" s="30">
        <v>11.8</v>
      </c>
      <c r="G12" s="30">
        <f t="shared" si="0"/>
        <v>81.8</v>
      </c>
      <c r="H12" s="30">
        <f t="shared" si="1"/>
        <v>99</v>
      </c>
      <c r="I12" s="30">
        <f t="shared" si="2"/>
        <v>24.7878787878788</v>
      </c>
      <c r="J12" s="71">
        <v>3.73</v>
      </c>
      <c r="K12" s="30">
        <f t="shared" si="3"/>
        <v>4.02</v>
      </c>
      <c r="L12" s="30">
        <f t="shared" si="4"/>
        <v>41.7537313432836</v>
      </c>
      <c r="M12" s="68">
        <v>15</v>
      </c>
      <c r="N12" s="30">
        <v>15</v>
      </c>
      <c r="O12" s="30">
        <v>3.852</v>
      </c>
      <c r="P12" s="30">
        <f t="shared" si="5"/>
        <v>7.2</v>
      </c>
      <c r="Q12" s="30">
        <f t="shared" si="6"/>
        <v>8.025</v>
      </c>
      <c r="R12" s="30">
        <f t="shared" si="7"/>
        <v>49.7787313432836</v>
      </c>
      <c r="S12" s="30">
        <v>30</v>
      </c>
      <c r="T12" s="30">
        <v>22</v>
      </c>
      <c r="U12" s="30">
        <f t="shared" si="8"/>
        <v>52</v>
      </c>
      <c r="V12" s="30">
        <f t="shared" si="9"/>
        <v>52</v>
      </c>
      <c r="W12" s="30">
        <f t="shared" si="10"/>
        <v>10</v>
      </c>
      <c r="X12" s="30">
        <f t="shared" si="11"/>
        <v>84.5666101311624</v>
      </c>
      <c r="Y12" s="71">
        <v>7</v>
      </c>
      <c r="Z12" s="30">
        <v>79</v>
      </c>
      <c r="AA12" s="45">
        <f t="shared" si="12"/>
        <v>0.0886075949367089</v>
      </c>
    </row>
    <row r="13" ht="20" customHeight="1" spans="1:27">
      <c r="A13" s="31" t="s">
        <v>374</v>
      </c>
      <c r="B13" s="30" t="s">
        <v>375</v>
      </c>
      <c r="C13" s="30" t="s">
        <v>275</v>
      </c>
      <c r="D13" s="30" t="s">
        <v>177</v>
      </c>
      <c r="E13" s="68">
        <v>70</v>
      </c>
      <c r="F13" s="30">
        <v>25.8</v>
      </c>
      <c r="G13" s="30">
        <f t="shared" si="0"/>
        <v>95.8</v>
      </c>
      <c r="H13" s="30">
        <f t="shared" si="1"/>
        <v>99</v>
      </c>
      <c r="I13" s="30">
        <f t="shared" si="2"/>
        <v>29.030303030303</v>
      </c>
      <c r="J13" s="71">
        <v>3.75</v>
      </c>
      <c r="K13" s="30">
        <f t="shared" si="3"/>
        <v>4.02</v>
      </c>
      <c r="L13" s="30">
        <f t="shared" si="4"/>
        <v>41.9776119402985</v>
      </c>
      <c r="M13" s="68">
        <v>15</v>
      </c>
      <c r="N13" s="30">
        <v>15</v>
      </c>
      <c r="O13" s="30">
        <v>3</v>
      </c>
      <c r="P13" s="30">
        <f t="shared" si="5"/>
        <v>7.2</v>
      </c>
      <c r="Q13" s="30">
        <f t="shared" si="6"/>
        <v>6.25</v>
      </c>
      <c r="R13" s="30">
        <f t="shared" si="7"/>
        <v>48.2276119402985</v>
      </c>
      <c r="S13" s="30">
        <v>30</v>
      </c>
      <c r="T13" s="30">
        <v>6</v>
      </c>
      <c r="U13" s="30">
        <f t="shared" si="8"/>
        <v>36</v>
      </c>
      <c r="V13" s="30">
        <f t="shared" si="9"/>
        <v>52</v>
      </c>
      <c r="W13" s="30">
        <f t="shared" si="10"/>
        <v>6.92307692307692</v>
      </c>
      <c r="X13" s="30">
        <f t="shared" si="11"/>
        <v>84.1809918936785</v>
      </c>
      <c r="Y13" s="71">
        <v>8</v>
      </c>
      <c r="Z13" s="30">
        <v>79</v>
      </c>
      <c r="AA13" s="45">
        <f t="shared" si="12"/>
        <v>0.10126582278481</v>
      </c>
    </row>
    <row r="14" ht="20" customHeight="1" spans="1:27">
      <c r="A14" s="31" t="s">
        <v>376</v>
      </c>
      <c r="B14" s="30" t="s">
        <v>377</v>
      </c>
      <c r="C14" s="30" t="s">
        <v>275</v>
      </c>
      <c r="D14" s="30" t="s">
        <v>177</v>
      </c>
      <c r="E14" s="68">
        <v>70</v>
      </c>
      <c r="F14" s="30">
        <v>18.8</v>
      </c>
      <c r="G14" s="30">
        <f t="shared" si="0"/>
        <v>88.8</v>
      </c>
      <c r="H14" s="30">
        <f t="shared" si="1"/>
        <v>99</v>
      </c>
      <c r="I14" s="25">
        <f t="shared" si="2"/>
        <v>26.9090909090909</v>
      </c>
      <c r="J14" s="71">
        <v>3.91</v>
      </c>
      <c r="K14" s="30">
        <f t="shared" si="3"/>
        <v>4.02</v>
      </c>
      <c r="L14" s="30">
        <f t="shared" si="4"/>
        <v>43.7686567164179</v>
      </c>
      <c r="M14" s="68">
        <v>15</v>
      </c>
      <c r="N14" s="30">
        <v>15</v>
      </c>
      <c r="O14" s="30">
        <v>2.25</v>
      </c>
      <c r="P14" s="30">
        <f t="shared" si="5"/>
        <v>7.2</v>
      </c>
      <c r="Q14" s="30">
        <f t="shared" si="6"/>
        <v>4.6875</v>
      </c>
      <c r="R14" s="25">
        <f t="shared" si="7"/>
        <v>48.4561567164179</v>
      </c>
      <c r="S14" s="30">
        <v>30</v>
      </c>
      <c r="T14" s="30">
        <v>7</v>
      </c>
      <c r="U14" s="30">
        <f t="shared" si="8"/>
        <v>37</v>
      </c>
      <c r="V14" s="30">
        <f t="shared" si="9"/>
        <v>52</v>
      </c>
      <c r="W14" s="30">
        <f t="shared" si="10"/>
        <v>7.11538461538462</v>
      </c>
      <c r="X14" s="30">
        <f t="shared" si="11"/>
        <v>82.4806322408934</v>
      </c>
      <c r="Y14" s="71">
        <v>9</v>
      </c>
      <c r="Z14" s="30">
        <v>79</v>
      </c>
      <c r="AA14" s="45">
        <f t="shared" si="12"/>
        <v>0.113924050632911</v>
      </c>
    </row>
    <row r="15" ht="20" customHeight="1" spans="1:27">
      <c r="A15" s="31" t="s">
        <v>378</v>
      </c>
      <c r="B15" s="30" t="s">
        <v>379</v>
      </c>
      <c r="C15" s="30" t="s">
        <v>275</v>
      </c>
      <c r="D15" s="30" t="s">
        <v>177</v>
      </c>
      <c r="E15" s="68">
        <v>70</v>
      </c>
      <c r="F15" s="30">
        <v>8.2</v>
      </c>
      <c r="G15" s="30">
        <f t="shared" si="0"/>
        <v>78.2</v>
      </c>
      <c r="H15" s="30">
        <f t="shared" si="1"/>
        <v>99</v>
      </c>
      <c r="I15" s="30">
        <f t="shared" si="2"/>
        <v>23.6969696969697</v>
      </c>
      <c r="J15" s="71">
        <v>3.84</v>
      </c>
      <c r="K15" s="30">
        <f t="shared" si="3"/>
        <v>4.02</v>
      </c>
      <c r="L15" s="30">
        <f t="shared" si="4"/>
        <v>42.9850746268657</v>
      </c>
      <c r="M15" s="68">
        <v>15</v>
      </c>
      <c r="N15" s="30">
        <v>15</v>
      </c>
      <c r="O15" s="30">
        <v>2.7</v>
      </c>
      <c r="P15" s="30">
        <f t="shared" si="5"/>
        <v>7.2</v>
      </c>
      <c r="Q15" s="30">
        <f t="shared" si="6"/>
        <v>5.625</v>
      </c>
      <c r="R15" s="30">
        <f t="shared" si="7"/>
        <v>48.6100746268657</v>
      </c>
      <c r="S15" s="30">
        <v>30</v>
      </c>
      <c r="T15" s="30">
        <v>8.5</v>
      </c>
      <c r="U15" s="30">
        <f t="shared" si="8"/>
        <v>38.5</v>
      </c>
      <c r="V15" s="30">
        <f t="shared" si="9"/>
        <v>52</v>
      </c>
      <c r="W15" s="30">
        <f t="shared" si="10"/>
        <v>7.40384615384615</v>
      </c>
      <c r="X15" s="30">
        <f t="shared" si="11"/>
        <v>79.7108904776815</v>
      </c>
      <c r="Y15" s="71">
        <v>10</v>
      </c>
      <c r="Z15" s="30">
        <v>79</v>
      </c>
      <c r="AA15" s="45">
        <f t="shared" si="12"/>
        <v>0.126582278481013</v>
      </c>
    </row>
    <row r="16" ht="20" customHeight="1" spans="1:27">
      <c r="A16" s="31" t="s">
        <v>380</v>
      </c>
      <c r="B16" s="30" t="s">
        <v>381</v>
      </c>
      <c r="C16" s="30" t="s">
        <v>275</v>
      </c>
      <c r="D16" s="30" t="s">
        <v>177</v>
      </c>
      <c r="E16" s="68">
        <v>70</v>
      </c>
      <c r="F16" s="30">
        <v>13.8</v>
      </c>
      <c r="G16" s="30">
        <f t="shared" si="0"/>
        <v>83.8</v>
      </c>
      <c r="H16" s="30">
        <f t="shared" si="1"/>
        <v>99</v>
      </c>
      <c r="I16" s="30">
        <f t="shared" si="2"/>
        <v>25.3939393939394</v>
      </c>
      <c r="J16" s="71">
        <v>3.68</v>
      </c>
      <c r="K16" s="30">
        <f t="shared" si="3"/>
        <v>4.02</v>
      </c>
      <c r="L16" s="30">
        <f t="shared" si="4"/>
        <v>41.1940298507463</v>
      </c>
      <c r="M16" s="68">
        <v>15</v>
      </c>
      <c r="N16" s="30">
        <v>15</v>
      </c>
      <c r="O16" s="30">
        <v>2.7</v>
      </c>
      <c r="P16" s="30">
        <f t="shared" si="5"/>
        <v>7.2</v>
      </c>
      <c r="Q16" s="30">
        <f t="shared" si="6"/>
        <v>5.625</v>
      </c>
      <c r="R16" s="30">
        <f t="shared" si="7"/>
        <v>46.8190298507463</v>
      </c>
      <c r="S16" s="30">
        <v>30</v>
      </c>
      <c r="T16" s="30">
        <v>7.5</v>
      </c>
      <c r="U16" s="30">
        <f t="shared" si="8"/>
        <v>37.5</v>
      </c>
      <c r="V16" s="30">
        <f t="shared" si="9"/>
        <v>52</v>
      </c>
      <c r="W16" s="30">
        <f t="shared" si="10"/>
        <v>7.21153846153846</v>
      </c>
      <c r="X16" s="30">
        <f t="shared" si="11"/>
        <v>79.4245077062241</v>
      </c>
      <c r="Y16" s="71">
        <v>11</v>
      </c>
      <c r="Z16" s="30">
        <v>79</v>
      </c>
      <c r="AA16" s="45">
        <f t="shared" si="12"/>
        <v>0.139240506329114</v>
      </c>
    </row>
    <row r="17" ht="20" customHeight="1" spans="1:27">
      <c r="A17" s="31" t="s">
        <v>382</v>
      </c>
      <c r="B17" s="30" t="s">
        <v>383</v>
      </c>
      <c r="C17" s="30" t="s">
        <v>275</v>
      </c>
      <c r="D17" s="30" t="s">
        <v>177</v>
      </c>
      <c r="E17" s="68">
        <v>70</v>
      </c>
      <c r="F17" s="30">
        <v>10.4</v>
      </c>
      <c r="G17" s="30">
        <f t="shared" si="0"/>
        <v>80.4</v>
      </c>
      <c r="H17" s="30">
        <f t="shared" si="1"/>
        <v>99</v>
      </c>
      <c r="I17" s="30">
        <f t="shared" si="2"/>
        <v>24.3636363636364</v>
      </c>
      <c r="J17" s="71">
        <v>3.68</v>
      </c>
      <c r="K17" s="30">
        <f t="shared" si="3"/>
        <v>4.02</v>
      </c>
      <c r="L17" s="30">
        <f t="shared" si="4"/>
        <v>41.1940298507463</v>
      </c>
      <c r="M17" s="68">
        <v>15</v>
      </c>
      <c r="N17" s="30">
        <v>15</v>
      </c>
      <c r="O17" s="30">
        <v>2.7</v>
      </c>
      <c r="P17" s="30">
        <f t="shared" si="5"/>
        <v>7.2</v>
      </c>
      <c r="Q17" s="30">
        <f t="shared" si="6"/>
        <v>5.625</v>
      </c>
      <c r="R17" s="30">
        <f t="shared" si="7"/>
        <v>46.8190298507463</v>
      </c>
      <c r="S17" s="30">
        <v>30</v>
      </c>
      <c r="T17" s="30">
        <v>0</v>
      </c>
      <c r="U17" s="30">
        <f t="shared" si="8"/>
        <v>30</v>
      </c>
      <c r="V17" s="30">
        <f t="shared" si="9"/>
        <v>52</v>
      </c>
      <c r="W17" s="30">
        <f t="shared" si="10"/>
        <v>5.76923076923077</v>
      </c>
      <c r="X17" s="30">
        <f t="shared" si="11"/>
        <v>76.9518969836134</v>
      </c>
      <c r="Y17" s="71">
        <v>12</v>
      </c>
      <c r="Z17" s="30">
        <v>79</v>
      </c>
      <c r="AA17" s="45">
        <f t="shared" si="12"/>
        <v>0.151898734177215</v>
      </c>
    </row>
    <row r="18" ht="20" customHeight="1" spans="1:27">
      <c r="A18" s="31" t="s">
        <v>384</v>
      </c>
      <c r="B18" s="30" t="s">
        <v>385</v>
      </c>
      <c r="C18" s="30" t="s">
        <v>275</v>
      </c>
      <c r="D18" s="30" t="s">
        <v>177</v>
      </c>
      <c r="E18" s="68">
        <v>70</v>
      </c>
      <c r="F18" s="30">
        <v>12.8</v>
      </c>
      <c r="G18" s="30">
        <f t="shared" si="0"/>
        <v>82.8</v>
      </c>
      <c r="H18" s="30">
        <f t="shared" si="1"/>
        <v>99</v>
      </c>
      <c r="I18" s="30">
        <f t="shared" si="2"/>
        <v>25.0909090909091</v>
      </c>
      <c r="J18" s="71">
        <v>3.62</v>
      </c>
      <c r="K18" s="30">
        <f t="shared" si="3"/>
        <v>4.02</v>
      </c>
      <c r="L18" s="30">
        <f t="shared" si="4"/>
        <v>40.5223880597015</v>
      </c>
      <c r="M18" s="68">
        <v>15</v>
      </c>
      <c r="N18" s="30">
        <v>15</v>
      </c>
      <c r="O18" s="30">
        <v>2.25</v>
      </c>
      <c r="P18" s="30">
        <f t="shared" si="5"/>
        <v>7.2</v>
      </c>
      <c r="Q18" s="30">
        <f t="shared" si="6"/>
        <v>4.6875</v>
      </c>
      <c r="R18" s="30">
        <f t="shared" si="7"/>
        <v>45.2098880597015</v>
      </c>
      <c r="S18" s="30">
        <v>30</v>
      </c>
      <c r="T18" s="30">
        <v>2</v>
      </c>
      <c r="U18" s="30">
        <f t="shared" si="8"/>
        <v>32</v>
      </c>
      <c r="V18" s="30">
        <f t="shared" si="9"/>
        <v>52</v>
      </c>
      <c r="W18" s="30">
        <f t="shared" si="10"/>
        <v>6.15384615384615</v>
      </c>
      <c r="X18" s="30">
        <f t="shared" si="11"/>
        <v>76.4546433044568</v>
      </c>
      <c r="Y18" s="71">
        <v>13</v>
      </c>
      <c r="Z18" s="30">
        <v>79</v>
      </c>
      <c r="AA18" s="45">
        <f t="shared" si="12"/>
        <v>0.164556962025316</v>
      </c>
    </row>
    <row r="19" ht="20" customHeight="1" spans="1:27">
      <c r="A19" s="31" t="s">
        <v>386</v>
      </c>
      <c r="B19" s="30" t="s">
        <v>387</v>
      </c>
      <c r="C19" s="30" t="s">
        <v>275</v>
      </c>
      <c r="D19" s="30" t="s">
        <v>177</v>
      </c>
      <c r="E19" s="68">
        <v>70</v>
      </c>
      <c r="F19" s="30">
        <v>15.8</v>
      </c>
      <c r="G19" s="30">
        <f t="shared" si="0"/>
        <v>85.8</v>
      </c>
      <c r="H19" s="30">
        <f t="shared" si="1"/>
        <v>99</v>
      </c>
      <c r="I19" s="30">
        <f t="shared" si="2"/>
        <v>26</v>
      </c>
      <c r="J19" s="71">
        <v>3.75</v>
      </c>
      <c r="K19" s="30">
        <f t="shared" si="3"/>
        <v>4.02</v>
      </c>
      <c r="L19" s="30">
        <f t="shared" si="4"/>
        <v>41.9776119402985</v>
      </c>
      <c r="M19" s="68">
        <v>15</v>
      </c>
      <c r="N19" s="30">
        <v>15</v>
      </c>
      <c r="O19" s="30">
        <v>1.125</v>
      </c>
      <c r="P19" s="30">
        <f t="shared" si="5"/>
        <v>7.2</v>
      </c>
      <c r="Q19" s="30">
        <f t="shared" si="6"/>
        <v>2.34375</v>
      </c>
      <c r="R19" s="30">
        <f t="shared" si="7"/>
        <v>44.3213619402985</v>
      </c>
      <c r="S19" s="30">
        <v>30</v>
      </c>
      <c r="T19" s="30">
        <v>1</v>
      </c>
      <c r="U19" s="30">
        <f t="shared" si="8"/>
        <v>31</v>
      </c>
      <c r="V19" s="30">
        <f t="shared" si="9"/>
        <v>52</v>
      </c>
      <c r="W19" s="30">
        <f t="shared" si="10"/>
        <v>5.96153846153846</v>
      </c>
      <c r="X19" s="30">
        <f t="shared" si="11"/>
        <v>76.282900401837</v>
      </c>
      <c r="Y19" s="71">
        <v>14</v>
      </c>
      <c r="Z19" s="30">
        <v>79</v>
      </c>
      <c r="AA19" s="45">
        <f t="shared" si="12"/>
        <v>0.177215189873418</v>
      </c>
    </row>
    <row r="20" ht="20" customHeight="1" spans="1:27">
      <c r="A20" s="31" t="s">
        <v>388</v>
      </c>
      <c r="B20" s="30" t="s">
        <v>389</v>
      </c>
      <c r="C20" s="30" t="s">
        <v>275</v>
      </c>
      <c r="D20" s="30" t="s">
        <v>177</v>
      </c>
      <c r="E20" s="68">
        <v>70</v>
      </c>
      <c r="F20" s="30">
        <v>13.4</v>
      </c>
      <c r="G20" s="30">
        <f t="shared" si="0"/>
        <v>83.4</v>
      </c>
      <c r="H20" s="30">
        <f t="shared" si="1"/>
        <v>99</v>
      </c>
      <c r="I20" s="30">
        <f t="shared" si="2"/>
        <v>25.2727272727273</v>
      </c>
      <c r="J20" s="72">
        <v>3.82</v>
      </c>
      <c r="K20" s="30">
        <f t="shared" si="3"/>
        <v>4.02</v>
      </c>
      <c r="L20" s="30">
        <f t="shared" si="4"/>
        <v>42.7611940298507</v>
      </c>
      <c r="M20" s="68">
        <v>15</v>
      </c>
      <c r="N20" s="30">
        <v>15</v>
      </c>
      <c r="O20" s="30">
        <v>0</v>
      </c>
      <c r="P20" s="30">
        <f t="shared" si="5"/>
        <v>7.2</v>
      </c>
      <c r="Q20" s="30">
        <f t="shared" si="6"/>
        <v>0</v>
      </c>
      <c r="R20" s="30">
        <f t="shared" si="7"/>
        <v>42.7611940298507</v>
      </c>
      <c r="S20" s="30">
        <v>30</v>
      </c>
      <c r="T20" s="30">
        <v>11</v>
      </c>
      <c r="U20" s="30">
        <f t="shared" si="8"/>
        <v>41</v>
      </c>
      <c r="V20" s="30">
        <f t="shared" si="9"/>
        <v>52</v>
      </c>
      <c r="W20" s="30">
        <f t="shared" si="10"/>
        <v>7.88461538461538</v>
      </c>
      <c r="X20" s="30">
        <f t="shared" si="11"/>
        <v>75.9185366871934</v>
      </c>
      <c r="Y20" s="71">
        <v>15</v>
      </c>
      <c r="Z20" s="30">
        <v>79</v>
      </c>
      <c r="AA20" s="45">
        <f t="shared" si="12"/>
        <v>0.189873417721519</v>
      </c>
    </row>
    <row r="21" ht="20" customHeight="1" spans="1:27">
      <c r="A21" s="31" t="s">
        <v>390</v>
      </c>
      <c r="B21" s="30" t="s">
        <v>391</v>
      </c>
      <c r="C21" s="30" t="s">
        <v>275</v>
      </c>
      <c r="D21" s="30" t="s">
        <v>177</v>
      </c>
      <c r="E21" s="68">
        <v>70</v>
      </c>
      <c r="F21" s="30">
        <v>16.8</v>
      </c>
      <c r="G21" s="30">
        <f t="shared" si="0"/>
        <v>86.8</v>
      </c>
      <c r="H21" s="30">
        <f t="shared" si="1"/>
        <v>99</v>
      </c>
      <c r="I21" s="30">
        <f t="shared" si="2"/>
        <v>26.3030303030303</v>
      </c>
      <c r="J21" s="71">
        <v>3.84</v>
      </c>
      <c r="K21" s="30">
        <f t="shared" si="3"/>
        <v>4.02</v>
      </c>
      <c r="L21" s="30">
        <f t="shared" si="4"/>
        <v>42.9850746268657</v>
      </c>
      <c r="M21" s="68">
        <v>15</v>
      </c>
      <c r="N21" s="30">
        <v>15</v>
      </c>
      <c r="O21" s="30">
        <v>0</v>
      </c>
      <c r="P21" s="30">
        <f t="shared" si="5"/>
        <v>7.2</v>
      </c>
      <c r="Q21" s="30">
        <f t="shared" si="6"/>
        <v>0</v>
      </c>
      <c r="R21" s="30">
        <f t="shared" si="7"/>
        <v>42.9850746268657</v>
      </c>
      <c r="S21" s="30">
        <v>30</v>
      </c>
      <c r="T21" s="30">
        <v>3.5</v>
      </c>
      <c r="U21" s="30">
        <f t="shared" si="8"/>
        <v>33.5</v>
      </c>
      <c r="V21" s="30">
        <f t="shared" si="9"/>
        <v>52</v>
      </c>
      <c r="W21" s="30">
        <f t="shared" si="10"/>
        <v>6.44230769230769</v>
      </c>
      <c r="X21" s="30">
        <f t="shared" si="11"/>
        <v>75.7304126222037</v>
      </c>
      <c r="Y21" s="71">
        <v>16</v>
      </c>
      <c r="Z21" s="30">
        <v>79</v>
      </c>
      <c r="AA21" s="45">
        <f t="shared" si="12"/>
        <v>0.20253164556962</v>
      </c>
    </row>
    <row r="22" ht="20" customHeight="1" spans="1:27">
      <c r="A22" s="31" t="s">
        <v>392</v>
      </c>
      <c r="B22" s="30" t="s">
        <v>393</v>
      </c>
      <c r="C22" s="30" t="s">
        <v>275</v>
      </c>
      <c r="D22" s="30" t="s">
        <v>177</v>
      </c>
      <c r="E22" s="68">
        <v>70</v>
      </c>
      <c r="F22" s="30">
        <v>11</v>
      </c>
      <c r="G22" s="30">
        <f t="shared" si="0"/>
        <v>81</v>
      </c>
      <c r="H22" s="30">
        <f t="shared" si="1"/>
        <v>99</v>
      </c>
      <c r="I22" s="30">
        <f t="shared" si="2"/>
        <v>24.5454545454545</v>
      </c>
      <c r="J22" s="71">
        <v>3.75</v>
      </c>
      <c r="K22" s="30">
        <f t="shared" si="3"/>
        <v>4.02</v>
      </c>
      <c r="L22" s="30">
        <f t="shared" si="4"/>
        <v>41.9776119402985</v>
      </c>
      <c r="M22" s="68">
        <v>15</v>
      </c>
      <c r="N22" s="30">
        <v>15</v>
      </c>
      <c r="O22" s="30">
        <v>0.75</v>
      </c>
      <c r="P22" s="30">
        <f t="shared" si="5"/>
        <v>7.2</v>
      </c>
      <c r="Q22" s="30">
        <f t="shared" si="6"/>
        <v>1.5625</v>
      </c>
      <c r="R22" s="30">
        <f t="shared" si="7"/>
        <v>43.5401119402985</v>
      </c>
      <c r="S22" s="30">
        <v>30</v>
      </c>
      <c r="T22" s="30">
        <v>5.5</v>
      </c>
      <c r="U22" s="30">
        <f t="shared" si="8"/>
        <v>35.5</v>
      </c>
      <c r="V22" s="30">
        <f t="shared" si="9"/>
        <v>52</v>
      </c>
      <c r="W22" s="30">
        <f t="shared" si="10"/>
        <v>6.82692307692308</v>
      </c>
      <c r="X22" s="30">
        <f t="shared" si="11"/>
        <v>74.9124895626761</v>
      </c>
      <c r="Y22" s="71">
        <v>17</v>
      </c>
      <c r="Z22" s="30">
        <v>79</v>
      </c>
      <c r="AA22" s="45">
        <f t="shared" si="12"/>
        <v>0.215189873417722</v>
      </c>
    </row>
    <row r="23" ht="20" customHeight="1" spans="1:27">
      <c r="A23" s="31" t="s">
        <v>394</v>
      </c>
      <c r="B23" s="30" t="s">
        <v>395</v>
      </c>
      <c r="C23" s="30" t="s">
        <v>275</v>
      </c>
      <c r="D23" s="30" t="s">
        <v>177</v>
      </c>
      <c r="E23" s="68">
        <v>70</v>
      </c>
      <c r="F23" s="30">
        <v>15.2</v>
      </c>
      <c r="G23" s="30">
        <f t="shared" si="0"/>
        <v>85.2</v>
      </c>
      <c r="H23" s="30">
        <f t="shared" si="1"/>
        <v>99</v>
      </c>
      <c r="I23" s="25">
        <f t="shared" si="2"/>
        <v>25.8181818181818</v>
      </c>
      <c r="J23" s="71">
        <v>3.63</v>
      </c>
      <c r="K23" s="30">
        <f t="shared" si="3"/>
        <v>4.02</v>
      </c>
      <c r="L23" s="30">
        <f t="shared" si="4"/>
        <v>40.634328358209</v>
      </c>
      <c r="M23" s="68">
        <v>15</v>
      </c>
      <c r="N23" s="30">
        <v>15</v>
      </c>
      <c r="O23" s="30">
        <v>1.125</v>
      </c>
      <c r="P23" s="30">
        <f t="shared" si="5"/>
        <v>7.2</v>
      </c>
      <c r="Q23" s="30">
        <f t="shared" si="6"/>
        <v>2.34375</v>
      </c>
      <c r="R23" s="25">
        <f t="shared" si="7"/>
        <v>42.978078358209</v>
      </c>
      <c r="S23" s="30">
        <v>30</v>
      </c>
      <c r="T23" s="30">
        <v>1</v>
      </c>
      <c r="U23" s="30">
        <f t="shared" si="8"/>
        <v>31</v>
      </c>
      <c r="V23" s="30">
        <f t="shared" si="9"/>
        <v>52</v>
      </c>
      <c r="W23" s="30">
        <f t="shared" si="10"/>
        <v>5.96153846153846</v>
      </c>
      <c r="X23" s="30">
        <f t="shared" si="11"/>
        <v>74.7577986379292</v>
      </c>
      <c r="Y23" s="71">
        <v>18</v>
      </c>
      <c r="Z23" s="30">
        <v>79</v>
      </c>
      <c r="AA23" s="45">
        <f t="shared" si="12"/>
        <v>0.227848101265823</v>
      </c>
    </row>
    <row r="24" ht="20" customHeight="1" spans="1:27">
      <c r="A24" s="31" t="s">
        <v>396</v>
      </c>
      <c r="B24" s="30" t="s">
        <v>397</v>
      </c>
      <c r="C24" s="30" t="s">
        <v>275</v>
      </c>
      <c r="D24" s="30" t="s">
        <v>177</v>
      </c>
      <c r="E24" s="68">
        <v>70</v>
      </c>
      <c r="F24" s="30">
        <v>16.2</v>
      </c>
      <c r="G24" s="30">
        <f t="shared" si="0"/>
        <v>86.2</v>
      </c>
      <c r="H24" s="30">
        <f t="shared" si="1"/>
        <v>99</v>
      </c>
      <c r="I24" s="30">
        <f t="shared" si="2"/>
        <v>26.1212121212121</v>
      </c>
      <c r="J24" s="71">
        <v>3.54</v>
      </c>
      <c r="K24" s="30">
        <f t="shared" si="3"/>
        <v>4.02</v>
      </c>
      <c r="L24" s="30">
        <f t="shared" si="4"/>
        <v>39.6268656716418</v>
      </c>
      <c r="M24" s="68">
        <v>15</v>
      </c>
      <c r="N24" s="30">
        <v>15</v>
      </c>
      <c r="O24" s="30">
        <v>0.75</v>
      </c>
      <c r="P24" s="30">
        <f t="shared" si="5"/>
        <v>7.2</v>
      </c>
      <c r="Q24" s="30">
        <f t="shared" si="6"/>
        <v>1.5625</v>
      </c>
      <c r="R24" s="30">
        <f t="shared" si="7"/>
        <v>41.1893656716418</v>
      </c>
      <c r="S24" s="30">
        <v>30</v>
      </c>
      <c r="T24" s="30">
        <v>8.5</v>
      </c>
      <c r="U24" s="30">
        <f t="shared" si="8"/>
        <v>38.5</v>
      </c>
      <c r="V24" s="30">
        <f t="shared" si="9"/>
        <v>52</v>
      </c>
      <c r="W24" s="30">
        <f t="shared" si="10"/>
        <v>7.40384615384615</v>
      </c>
      <c r="X24" s="30">
        <f t="shared" si="11"/>
        <v>74.7144239467001</v>
      </c>
      <c r="Y24" s="71">
        <v>19</v>
      </c>
      <c r="Z24" s="30">
        <v>79</v>
      </c>
      <c r="AA24" s="45">
        <f t="shared" si="12"/>
        <v>0.240506329113924</v>
      </c>
    </row>
    <row r="25" ht="20" customHeight="1" spans="1:27">
      <c r="A25" s="31" t="s">
        <v>398</v>
      </c>
      <c r="B25" s="30" t="s">
        <v>399</v>
      </c>
      <c r="C25" s="30" t="s">
        <v>275</v>
      </c>
      <c r="D25" s="30" t="s">
        <v>177</v>
      </c>
      <c r="E25" s="68">
        <v>70</v>
      </c>
      <c r="F25" s="30">
        <v>9</v>
      </c>
      <c r="G25" s="30">
        <f t="shared" si="0"/>
        <v>79</v>
      </c>
      <c r="H25" s="30">
        <f t="shared" si="1"/>
        <v>99</v>
      </c>
      <c r="I25" s="30">
        <f t="shared" si="2"/>
        <v>23.9393939393939</v>
      </c>
      <c r="J25" s="71">
        <v>3.73</v>
      </c>
      <c r="K25" s="30">
        <f t="shared" si="3"/>
        <v>4.02</v>
      </c>
      <c r="L25" s="30">
        <f t="shared" si="4"/>
        <v>41.7537313432836</v>
      </c>
      <c r="M25" s="68">
        <v>14</v>
      </c>
      <c r="N25" s="30">
        <v>15</v>
      </c>
      <c r="O25" s="30">
        <v>1.125</v>
      </c>
      <c r="P25" s="30">
        <f t="shared" si="5"/>
        <v>7.2</v>
      </c>
      <c r="Q25" s="30">
        <f t="shared" si="6"/>
        <v>2.34375</v>
      </c>
      <c r="R25" s="30">
        <f t="shared" si="7"/>
        <v>44.0974813432836</v>
      </c>
      <c r="S25" s="30">
        <v>30</v>
      </c>
      <c r="T25" s="30">
        <v>0.5</v>
      </c>
      <c r="U25" s="30">
        <f t="shared" si="8"/>
        <v>30.5</v>
      </c>
      <c r="V25" s="30">
        <f t="shared" si="9"/>
        <v>52</v>
      </c>
      <c r="W25" s="30">
        <f t="shared" si="10"/>
        <v>5.86538461538462</v>
      </c>
      <c r="X25" s="30">
        <f t="shared" si="11"/>
        <v>73.9022598980621</v>
      </c>
      <c r="Y25" s="71">
        <v>20</v>
      </c>
      <c r="Z25" s="30">
        <v>79</v>
      </c>
      <c r="AA25" s="45">
        <f t="shared" si="12"/>
        <v>0.253164556962025</v>
      </c>
    </row>
    <row r="26" ht="20" customHeight="1" spans="1:27">
      <c r="A26" s="31" t="s">
        <v>400</v>
      </c>
      <c r="B26" s="30" t="s">
        <v>401</v>
      </c>
      <c r="C26" s="30" t="s">
        <v>275</v>
      </c>
      <c r="D26" s="30" t="s">
        <v>177</v>
      </c>
      <c r="E26" s="68">
        <v>69</v>
      </c>
      <c r="F26" s="30">
        <v>13.6</v>
      </c>
      <c r="G26" s="30">
        <f t="shared" si="0"/>
        <v>82.6</v>
      </c>
      <c r="H26" s="30">
        <f t="shared" si="1"/>
        <v>99</v>
      </c>
      <c r="I26" s="30">
        <f t="shared" si="2"/>
        <v>25.030303030303</v>
      </c>
      <c r="J26" s="71">
        <v>3.79</v>
      </c>
      <c r="K26" s="30">
        <f t="shared" si="3"/>
        <v>4.02</v>
      </c>
      <c r="L26" s="30">
        <f t="shared" si="4"/>
        <v>42.4253731343284</v>
      </c>
      <c r="M26" s="68">
        <v>14</v>
      </c>
      <c r="N26" s="30">
        <v>15</v>
      </c>
      <c r="O26" s="30">
        <v>0</v>
      </c>
      <c r="P26" s="30">
        <f t="shared" si="5"/>
        <v>7.2</v>
      </c>
      <c r="Q26" s="30">
        <f t="shared" si="6"/>
        <v>0</v>
      </c>
      <c r="R26" s="30">
        <f t="shared" si="7"/>
        <v>42.4253731343284</v>
      </c>
      <c r="S26" s="30">
        <v>30</v>
      </c>
      <c r="T26" s="30">
        <v>3</v>
      </c>
      <c r="U26" s="30">
        <f t="shared" si="8"/>
        <v>33</v>
      </c>
      <c r="V26" s="30">
        <f t="shared" si="9"/>
        <v>52</v>
      </c>
      <c r="W26" s="30">
        <f t="shared" si="10"/>
        <v>6.34615384615385</v>
      </c>
      <c r="X26" s="30">
        <f t="shared" si="11"/>
        <v>73.8018300107852</v>
      </c>
      <c r="Y26" s="71">
        <v>21</v>
      </c>
      <c r="Z26" s="30">
        <v>79</v>
      </c>
      <c r="AA26" s="45">
        <f t="shared" si="12"/>
        <v>0.265822784810127</v>
      </c>
    </row>
    <row r="27" ht="20" customHeight="1" spans="1:27">
      <c r="A27" s="31" t="s">
        <v>402</v>
      </c>
      <c r="B27" s="30" t="s">
        <v>403</v>
      </c>
      <c r="C27" s="30" t="s">
        <v>275</v>
      </c>
      <c r="D27" s="30" t="s">
        <v>177</v>
      </c>
      <c r="E27" s="68">
        <v>70</v>
      </c>
      <c r="F27" s="30">
        <v>16.6</v>
      </c>
      <c r="G27" s="30">
        <f t="shared" si="0"/>
        <v>86.6</v>
      </c>
      <c r="H27" s="30">
        <f t="shared" si="1"/>
        <v>99</v>
      </c>
      <c r="I27" s="30">
        <f t="shared" si="2"/>
        <v>26.2424242424242</v>
      </c>
      <c r="J27" s="71">
        <v>3.71</v>
      </c>
      <c r="K27" s="30">
        <f t="shared" si="3"/>
        <v>4.02</v>
      </c>
      <c r="L27" s="30">
        <f t="shared" si="4"/>
        <v>41.5298507462687</v>
      </c>
      <c r="M27" s="68">
        <v>15</v>
      </c>
      <c r="N27" s="30">
        <v>15</v>
      </c>
      <c r="O27" s="30">
        <v>0</v>
      </c>
      <c r="P27" s="30">
        <f t="shared" si="5"/>
        <v>7.2</v>
      </c>
      <c r="Q27" s="30">
        <f t="shared" si="6"/>
        <v>0</v>
      </c>
      <c r="R27" s="30">
        <f t="shared" si="7"/>
        <v>41.5298507462687</v>
      </c>
      <c r="S27" s="30">
        <v>30</v>
      </c>
      <c r="T27" s="30">
        <v>1</v>
      </c>
      <c r="U27" s="30">
        <f t="shared" si="8"/>
        <v>31</v>
      </c>
      <c r="V27" s="30">
        <f t="shared" si="9"/>
        <v>52</v>
      </c>
      <c r="W27" s="30">
        <f t="shared" si="10"/>
        <v>5.96153846153846</v>
      </c>
      <c r="X27" s="30">
        <f t="shared" si="11"/>
        <v>73.7338134502314</v>
      </c>
      <c r="Y27" s="71">
        <v>22</v>
      </c>
      <c r="Z27" s="30">
        <v>79</v>
      </c>
      <c r="AA27" s="45">
        <f t="shared" si="12"/>
        <v>0.278481012658228</v>
      </c>
    </row>
    <row r="28" ht="20" customHeight="1" spans="1:27">
      <c r="A28" s="31" t="s">
        <v>404</v>
      </c>
      <c r="B28" s="30" t="s">
        <v>405</v>
      </c>
      <c r="C28" s="30" t="s">
        <v>275</v>
      </c>
      <c r="D28" s="30" t="s">
        <v>177</v>
      </c>
      <c r="E28" s="68">
        <v>70</v>
      </c>
      <c r="F28" s="30">
        <v>8</v>
      </c>
      <c r="G28" s="30">
        <f t="shared" si="0"/>
        <v>78</v>
      </c>
      <c r="H28" s="30">
        <f t="shared" si="1"/>
        <v>99</v>
      </c>
      <c r="I28" s="30">
        <f t="shared" si="2"/>
        <v>23.6363636363636</v>
      </c>
      <c r="J28" s="71">
        <v>3.86</v>
      </c>
      <c r="K28" s="30">
        <f t="shared" si="3"/>
        <v>4.02</v>
      </c>
      <c r="L28" s="30">
        <f t="shared" si="4"/>
        <v>43.2089552238806</v>
      </c>
      <c r="M28" s="68">
        <v>15</v>
      </c>
      <c r="N28" s="30">
        <v>15</v>
      </c>
      <c r="O28" s="30">
        <v>0</v>
      </c>
      <c r="P28" s="30">
        <f t="shared" si="5"/>
        <v>7.2</v>
      </c>
      <c r="Q28" s="30">
        <f t="shared" si="6"/>
        <v>0</v>
      </c>
      <c r="R28" s="30">
        <f t="shared" si="7"/>
        <v>43.2089552238806</v>
      </c>
      <c r="S28" s="30">
        <v>30</v>
      </c>
      <c r="T28" s="30">
        <v>4</v>
      </c>
      <c r="U28" s="30">
        <f t="shared" si="8"/>
        <v>34</v>
      </c>
      <c r="V28" s="30">
        <f t="shared" si="9"/>
        <v>52</v>
      </c>
      <c r="W28" s="30">
        <f t="shared" si="10"/>
        <v>6.53846153846154</v>
      </c>
      <c r="X28" s="30">
        <f t="shared" si="11"/>
        <v>73.3837803987058</v>
      </c>
      <c r="Y28" s="71">
        <v>23</v>
      </c>
      <c r="Z28" s="30">
        <v>79</v>
      </c>
      <c r="AA28" s="45">
        <f t="shared" si="12"/>
        <v>0.291139240506329</v>
      </c>
    </row>
    <row r="29" ht="20" customHeight="1" spans="1:27">
      <c r="A29" s="31" t="s">
        <v>406</v>
      </c>
      <c r="B29" s="30" t="s">
        <v>407</v>
      </c>
      <c r="C29" s="30" t="s">
        <v>275</v>
      </c>
      <c r="D29" s="30" t="s">
        <v>177</v>
      </c>
      <c r="E29" s="68">
        <v>70</v>
      </c>
      <c r="F29" s="30">
        <v>13</v>
      </c>
      <c r="G29" s="30">
        <f t="shared" si="0"/>
        <v>83</v>
      </c>
      <c r="H29" s="30">
        <f t="shared" si="1"/>
        <v>99</v>
      </c>
      <c r="I29" s="30">
        <f t="shared" si="2"/>
        <v>25.1515151515151</v>
      </c>
      <c r="J29" s="71">
        <v>3.79</v>
      </c>
      <c r="K29" s="30">
        <f t="shared" si="3"/>
        <v>4.02</v>
      </c>
      <c r="L29" s="30">
        <f t="shared" si="4"/>
        <v>42.4253731343284</v>
      </c>
      <c r="M29" s="68">
        <v>15</v>
      </c>
      <c r="N29" s="30">
        <v>15</v>
      </c>
      <c r="O29" s="30">
        <v>0</v>
      </c>
      <c r="P29" s="30">
        <f t="shared" si="5"/>
        <v>7.2</v>
      </c>
      <c r="Q29" s="30">
        <f t="shared" si="6"/>
        <v>0</v>
      </c>
      <c r="R29" s="30">
        <f t="shared" si="7"/>
        <v>42.4253731343284</v>
      </c>
      <c r="S29" s="30">
        <v>30</v>
      </c>
      <c r="T29" s="30">
        <v>0</v>
      </c>
      <c r="U29" s="30">
        <f t="shared" si="8"/>
        <v>30</v>
      </c>
      <c r="V29" s="30">
        <f t="shared" si="9"/>
        <v>52</v>
      </c>
      <c r="W29" s="30">
        <f t="shared" si="10"/>
        <v>5.76923076923077</v>
      </c>
      <c r="X29" s="30">
        <f t="shared" si="11"/>
        <v>73.3461190550743</v>
      </c>
      <c r="Y29" s="71">
        <v>24</v>
      </c>
      <c r="Z29" s="30">
        <v>79</v>
      </c>
      <c r="AA29" s="45">
        <f t="shared" si="12"/>
        <v>0.30379746835443</v>
      </c>
    </row>
    <row r="30" ht="20" customHeight="1" spans="1:27">
      <c r="A30" s="31" t="s">
        <v>408</v>
      </c>
      <c r="B30" s="30" t="s">
        <v>409</v>
      </c>
      <c r="C30" s="30" t="s">
        <v>275</v>
      </c>
      <c r="D30" s="30" t="s">
        <v>177</v>
      </c>
      <c r="E30" s="68">
        <v>70</v>
      </c>
      <c r="F30" s="30">
        <v>1.3</v>
      </c>
      <c r="G30" s="30">
        <f t="shared" si="0"/>
        <v>71.3</v>
      </c>
      <c r="H30" s="30">
        <f t="shared" si="1"/>
        <v>99</v>
      </c>
      <c r="I30" s="30">
        <f t="shared" si="2"/>
        <v>21.6060606060606</v>
      </c>
      <c r="J30" s="71">
        <v>3.55</v>
      </c>
      <c r="K30" s="30">
        <f t="shared" si="3"/>
        <v>4.02</v>
      </c>
      <c r="L30" s="30">
        <f t="shared" si="4"/>
        <v>39.7388059701493</v>
      </c>
      <c r="M30" s="68">
        <v>15</v>
      </c>
      <c r="N30" s="30">
        <v>15</v>
      </c>
      <c r="O30" s="30">
        <v>2.925</v>
      </c>
      <c r="P30" s="30">
        <f t="shared" si="5"/>
        <v>7.2</v>
      </c>
      <c r="Q30" s="30">
        <f t="shared" si="6"/>
        <v>6.09375</v>
      </c>
      <c r="R30" s="30">
        <f t="shared" si="7"/>
        <v>45.8325559701493</v>
      </c>
      <c r="S30" s="30">
        <v>30</v>
      </c>
      <c r="T30" s="30">
        <v>0</v>
      </c>
      <c r="U30" s="30">
        <f t="shared" si="8"/>
        <v>30</v>
      </c>
      <c r="V30" s="30">
        <f t="shared" si="9"/>
        <v>52</v>
      </c>
      <c r="W30" s="30">
        <f t="shared" si="10"/>
        <v>5.76923076923077</v>
      </c>
      <c r="X30" s="30">
        <f t="shared" si="11"/>
        <v>73.2078473454406</v>
      </c>
      <c r="Y30" s="71">
        <v>25</v>
      </c>
      <c r="Z30" s="30">
        <v>79</v>
      </c>
      <c r="AA30" s="45">
        <f t="shared" si="12"/>
        <v>0.316455696202532</v>
      </c>
    </row>
    <row r="31" ht="20" customHeight="1" spans="1:27">
      <c r="A31" s="31" t="s">
        <v>410</v>
      </c>
      <c r="B31" s="30" t="s">
        <v>411</v>
      </c>
      <c r="C31" s="30" t="s">
        <v>275</v>
      </c>
      <c r="D31" s="30" t="s">
        <v>177</v>
      </c>
      <c r="E31" s="68">
        <v>70</v>
      </c>
      <c r="F31" s="30">
        <v>12.8</v>
      </c>
      <c r="G31" s="30">
        <f t="shared" si="0"/>
        <v>82.8</v>
      </c>
      <c r="H31" s="30">
        <f t="shared" si="1"/>
        <v>99</v>
      </c>
      <c r="I31" s="30">
        <f t="shared" si="2"/>
        <v>25.0909090909091</v>
      </c>
      <c r="J31" s="71">
        <v>3.72</v>
      </c>
      <c r="K31" s="30">
        <f t="shared" si="3"/>
        <v>4.02</v>
      </c>
      <c r="L31" s="30">
        <f t="shared" si="4"/>
        <v>41.6417910447761</v>
      </c>
      <c r="M31" s="68">
        <v>15</v>
      </c>
      <c r="N31" s="30">
        <v>15</v>
      </c>
      <c r="O31" s="30">
        <v>0</v>
      </c>
      <c r="P31" s="30">
        <f t="shared" si="5"/>
        <v>7.2</v>
      </c>
      <c r="Q31" s="30">
        <f t="shared" si="6"/>
        <v>0</v>
      </c>
      <c r="R31" s="30">
        <f t="shared" si="7"/>
        <v>41.6417910447761</v>
      </c>
      <c r="S31" s="30">
        <v>30</v>
      </c>
      <c r="T31" s="30">
        <v>2.5</v>
      </c>
      <c r="U31" s="30">
        <f t="shared" si="8"/>
        <v>32.5</v>
      </c>
      <c r="V31" s="30">
        <f t="shared" si="9"/>
        <v>52</v>
      </c>
      <c r="W31" s="30">
        <f t="shared" si="10"/>
        <v>6.25</v>
      </c>
      <c r="X31" s="30">
        <f t="shared" si="11"/>
        <v>72.9827001356852</v>
      </c>
      <c r="Y31" s="71">
        <v>26</v>
      </c>
      <c r="Z31" s="30">
        <v>79</v>
      </c>
      <c r="AA31" s="45">
        <f t="shared" si="12"/>
        <v>0.329113924050633</v>
      </c>
    </row>
    <row r="32" ht="20" customHeight="1" spans="1:27">
      <c r="A32" s="31" t="s">
        <v>412</v>
      </c>
      <c r="B32" s="30" t="s">
        <v>413</v>
      </c>
      <c r="C32" s="30" t="s">
        <v>275</v>
      </c>
      <c r="D32" s="30" t="s">
        <v>177</v>
      </c>
      <c r="E32" s="68">
        <v>69</v>
      </c>
      <c r="F32" s="30">
        <v>9.4</v>
      </c>
      <c r="G32" s="30">
        <f t="shared" si="0"/>
        <v>78.4</v>
      </c>
      <c r="H32" s="30">
        <f t="shared" si="1"/>
        <v>99</v>
      </c>
      <c r="I32" s="25">
        <f t="shared" si="2"/>
        <v>23.7575757575758</v>
      </c>
      <c r="J32" s="71">
        <v>3.71</v>
      </c>
      <c r="K32" s="30">
        <f t="shared" si="3"/>
        <v>4.02</v>
      </c>
      <c r="L32" s="30">
        <f t="shared" si="4"/>
        <v>41.5298507462687</v>
      </c>
      <c r="M32" s="68">
        <v>14</v>
      </c>
      <c r="N32" s="30">
        <v>15</v>
      </c>
      <c r="O32" s="30">
        <v>0</v>
      </c>
      <c r="P32" s="30">
        <f t="shared" si="5"/>
        <v>7.2</v>
      </c>
      <c r="Q32" s="30">
        <f t="shared" si="6"/>
        <v>0</v>
      </c>
      <c r="R32" s="25">
        <f t="shared" si="7"/>
        <v>41.5298507462687</v>
      </c>
      <c r="S32" s="30">
        <v>30</v>
      </c>
      <c r="T32" s="30">
        <v>8.5</v>
      </c>
      <c r="U32" s="30">
        <f t="shared" si="8"/>
        <v>38.5</v>
      </c>
      <c r="V32" s="30">
        <f t="shared" si="9"/>
        <v>52</v>
      </c>
      <c r="W32" s="30">
        <f t="shared" si="10"/>
        <v>7.40384615384615</v>
      </c>
      <c r="X32" s="30">
        <f t="shared" si="11"/>
        <v>72.6912726576906</v>
      </c>
      <c r="Y32" s="71">
        <v>27</v>
      </c>
      <c r="Z32" s="30">
        <v>79</v>
      </c>
      <c r="AA32" s="45">
        <f t="shared" si="12"/>
        <v>0.341772151898734</v>
      </c>
    </row>
    <row r="33" ht="20" customHeight="1" spans="1:27">
      <c r="A33" s="31" t="s">
        <v>414</v>
      </c>
      <c r="B33" s="30" t="s">
        <v>415</v>
      </c>
      <c r="C33" s="30" t="s">
        <v>275</v>
      </c>
      <c r="D33" s="30" t="s">
        <v>177</v>
      </c>
      <c r="E33" s="68">
        <v>70</v>
      </c>
      <c r="F33" s="30">
        <v>12.2</v>
      </c>
      <c r="G33" s="30">
        <f t="shared" si="0"/>
        <v>82.2</v>
      </c>
      <c r="H33" s="30">
        <f t="shared" si="1"/>
        <v>99</v>
      </c>
      <c r="I33" s="30">
        <f t="shared" si="2"/>
        <v>24.9090909090909</v>
      </c>
      <c r="J33" s="71">
        <v>3.75</v>
      </c>
      <c r="K33" s="30">
        <f t="shared" si="3"/>
        <v>4.02</v>
      </c>
      <c r="L33" s="30">
        <f t="shared" si="4"/>
        <v>41.9776119402985</v>
      </c>
      <c r="M33" s="68">
        <v>15</v>
      </c>
      <c r="N33" s="30">
        <v>15</v>
      </c>
      <c r="O33" s="30">
        <v>0</v>
      </c>
      <c r="P33" s="30">
        <f t="shared" si="5"/>
        <v>7.2</v>
      </c>
      <c r="Q33" s="30">
        <f t="shared" si="6"/>
        <v>0</v>
      </c>
      <c r="R33" s="30">
        <f t="shared" si="7"/>
        <v>41.9776119402985</v>
      </c>
      <c r="S33" s="30">
        <v>30</v>
      </c>
      <c r="T33" s="30">
        <v>0</v>
      </c>
      <c r="U33" s="30">
        <f t="shared" si="8"/>
        <v>30</v>
      </c>
      <c r="V33" s="30">
        <f t="shared" si="9"/>
        <v>52</v>
      </c>
      <c r="W33" s="30">
        <f t="shared" si="10"/>
        <v>5.76923076923077</v>
      </c>
      <c r="X33" s="30">
        <f t="shared" si="11"/>
        <v>72.6559336186202</v>
      </c>
      <c r="Y33" s="71">
        <v>28</v>
      </c>
      <c r="Z33" s="30">
        <v>79</v>
      </c>
      <c r="AA33" s="45">
        <f t="shared" si="12"/>
        <v>0.354430379746835</v>
      </c>
    </row>
    <row r="34" ht="20" customHeight="1" spans="1:27">
      <c r="A34" s="31" t="s">
        <v>416</v>
      </c>
      <c r="B34" s="30" t="s">
        <v>417</v>
      </c>
      <c r="C34" s="30" t="s">
        <v>275</v>
      </c>
      <c r="D34" s="30" t="s">
        <v>177</v>
      </c>
      <c r="E34" s="68">
        <v>70</v>
      </c>
      <c r="F34" s="30">
        <v>3.7</v>
      </c>
      <c r="G34" s="30">
        <f t="shared" si="0"/>
        <v>73.7</v>
      </c>
      <c r="H34" s="30">
        <f t="shared" si="1"/>
        <v>99</v>
      </c>
      <c r="I34" s="30">
        <f t="shared" si="2"/>
        <v>22.3333333333333</v>
      </c>
      <c r="J34" s="71">
        <v>3.77</v>
      </c>
      <c r="K34" s="30">
        <f t="shared" si="3"/>
        <v>4.02</v>
      </c>
      <c r="L34" s="30">
        <f t="shared" si="4"/>
        <v>42.2014925373134</v>
      </c>
      <c r="M34" s="68">
        <v>15</v>
      </c>
      <c r="N34" s="30">
        <v>15</v>
      </c>
      <c r="O34" s="30">
        <v>1.125</v>
      </c>
      <c r="P34" s="30">
        <f t="shared" si="5"/>
        <v>7.2</v>
      </c>
      <c r="Q34" s="30">
        <f t="shared" si="6"/>
        <v>2.34375</v>
      </c>
      <c r="R34" s="30">
        <f t="shared" si="7"/>
        <v>44.5452425373134</v>
      </c>
      <c r="S34" s="30">
        <v>30</v>
      </c>
      <c r="T34" s="30">
        <v>0</v>
      </c>
      <c r="U34" s="30">
        <f t="shared" si="8"/>
        <v>30</v>
      </c>
      <c r="V34" s="30">
        <f t="shared" si="9"/>
        <v>52</v>
      </c>
      <c r="W34" s="30">
        <f t="shared" si="10"/>
        <v>5.76923076923077</v>
      </c>
      <c r="X34" s="30">
        <f t="shared" si="11"/>
        <v>72.6478066398775</v>
      </c>
      <c r="Y34" s="71">
        <v>29</v>
      </c>
      <c r="Z34" s="30">
        <v>79</v>
      </c>
      <c r="AA34" s="45">
        <f t="shared" si="12"/>
        <v>0.367088607594937</v>
      </c>
    </row>
    <row r="35" ht="20" customHeight="1" spans="1:27">
      <c r="A35" s="31" t="s">
        <v>418</v>
      </c>
      <c r="B35" s="30" t="s">
        <v>419</v>
      </c>
      <c r="C35" s="30" t="s">
        <v>275</v>
      </c>
      <c r="D35" s="30" t="s">
        <v>177</v>
      </c>
      <c r="E35" s="68">
        <v>69</v>
      </c>
      <c r="F35" s="30">
        <v>9.6</v>
      </c>
      <c r="G35" s="30">
        <f t="shared" si="0"/>
        <v>78.6</v>
      </c>
      <c r="H35" s="30">
        <f t="shared" si="1"/>
        <v>99</v>
      </c>
      <c r="I35" s="30">
        <f t="shared" si="2"/>
        <v>23.8181818181818</v>
      </c>
      <c r="J35" s="71">
        <v>3.54</v>
      </c>
      <c r="K35" s="30">
        <f t="shared" si="3"/>
        <v>4.02</v>
      </c>
      <c r="L35" s="30">
        <f t="shared" si="4"/>
        <v>39.6268656716418</v>
      </c>
      <c r="M35" s="68">
        <v>14</v>
      </c>
      <c r="N35" s="30">
        <v>15</v>
      </c>
      <c r="O35" s="30">
        <v>1.125</v>
      </c>
      <c r="P35" s="30">
        <f t="shared" si="5"/>
        <v>7.2</v>
      </c>
      <c r="Q35" s="30">
        <f t="shared" si="6"/>
        <v>2.34375</v>
      </c>
      <c r="R35" s="30">
        <f t="shared" si="7"/>
        <v>41.9706156716418</v>
      </c>
      <c r="S35" s="30">
        <v>30</v>
      </c>
      <c r="T35" s="30">
        <v>4.5</v>
      </c>
      <c r="U35" s="30">
        <f t="shared" si="8"/>
        <v>34.5</v>
      </c>
      <c r="V35" s="30">
        <f t="shared" si="9"/>
        <v>52</v>
      </c>
      <c r="W35" s="30">
        <f t="shared" si="10"/>
        <v>6.63461538461538</v>
      </c>
      <c r="X35" s="30">
        <f t="shared" si="11"/>
        <v>72.423412874439</v>
      </c>
      <c r="Y35" s="71">
        <v>30</v>
      </c>
      <c r="Z35" s="30">
        <v>79</v>
      </c>
      <c r="AA35" s="45">
        <f t="shared" si="12"/>
        <v>0.379746835443038</v>
      </c>
    </row>
    <row r="36" ht="20" customHeight="1" spans="1:27">
      <c r="A36" s="31" t="s">
        <v>420</v>
      </c>
      <c r="B36" s="30" t="s">
        <v>421</v>
      </c>
      <c r="C36" s="30" t="s">
        <v>275</v>
      </c>
      <c r="D36" s="30" t="s">
        <v>177</v>
      </c>
      <c r="E36" s="68">
        <v>70</v>
      </c>
      <c r="F36" s="30">
        <v>11.8</v>
      </c>
      <c r="G36" s="30">
        <f t="shared" si="0"/>
        <v>81.8</v>
      </c>
      <c r="H36" s="30">
        <f t="shared" si="1"/>
        <v>99</v>
      </c>
      <c r="I36" s="30">
        <f t="shared" si="2"/>
        <v>24.7878787878788</v>
      </c>
      <c r="J36" s="71">
        <v>3.73</v>
      </c>
      <c r="K36" s="30">
        <f t="shared" si="3"/>
        <v>4.02</v>
      </c>
      <c r="L36" s="30">
        <f t="shared" si="4"/>
        <v>41.7537313432836</v>
      </c>
      <c r="M36" s="68">
        <v>15</v>
      </c>
      <c r="N36" s="30">
        <v>15</v>
      </c>
      <c r="O36" s="30">
        <v>0</v>
      </c>
      <c r="P36" s="30">
        <f t="shared" si="5"/>
        <v>7.2</v>
      </c>
      <c r="Q36" s="30">
        <f t="shared" si="6"/>
        <v>0</v>
      </c>
      <c r="R36" s="30">
        <f t="shared" si="7"/>
        <v>41.7537313432836</v>
      </c>
      <c r="S36" s="30">
        <v>30</v>
      </c>
      <c r="T36" s="30">
        <v>0.5</v>
      </c>
      <c r="U36" s="30">
        <f t="shared" si="8"/>
        <v>30.5</v>
      </c>
      <c r="V36" s="30">
        <f t="shared" si="9"/>
        <v>52</v>
      </c>
      <c r="W36" s="30">
        <f t="shared" si="10"/>
        <v>5.86538461538462</v>
      </c>
      <c r="X36" s="30">
        <f t="shared" si="11"/>
        <v>72.406994746547</v>
      </c>
      <c r="Y36" s="71">
        <v>31</v>
      </c>
      <c r="Z36" s="30">
        <v>79</v>
      </c>
      <c r="AA36" s="45">
        <f t="shared" si="12"/>
        <v>0.392405063291139</v>
      </c>
    </row>
    <row r="37" ht="20" customHeight="1" spans="1:27">
      <c r="A37" s="31" t="s">
        <v>422</v>
      </c>
      <c r="B37" s="30" t="s">
        <v>423</v>
      </c>
      <c r="C37" s="30" t="s">
        <v>275</v>
      </c>
      <c r="D37" s="30" t="s">
        <v>177</v>
      </c>
      <c r="E37" s="68">
        <v>70</v>
      </c>
      <c r="F37" s="30">
        <v>8.3</v>
      </c>
      <c r="G37" s="30">
        <f t="shared" si="0"/>
        <v>78.3</v>
      </c>
      <c r="H37" s="30">
        <f t="shared" si="1"/>
        <v>99</v>
      </c>
      <c r="I37" s="30">
        <f t="shared" si="2"/>
        <v>23.7272727272727</v>
      </c>
      <c r="J37" s="71">
        <v>3.66</v>
      </c>
      <c r="K37" s="30">
        <f t="shared" si="3"/>
        <v>4.02</v>
      </c>
      <c r="L37" s="30">
        <f t="shared" si="4"/>
        <v>40.9701492537313</v>
      </c>
      <c r="M37" s="68">
        <v>15</v>
      </c>
      <c r="N37" s="30">
        <v>15</v>
      </c>
      <c r="O37" s="30">
        <v>0</v>
      </c>
      <c r="P37" s="30">
        <f t="shared" si="5"/>
        <v>7.2</v>
      </c>
      <c r="Q37" s="30">
        <f t="shared" si="6"/>
        <v>0</v>
      </c>
      <c r="R37" s="30">
        <f t="shared" si="7"/>
        <v>40.9701492537313</v>
      </c>
      <c r="S37" s="30">
        <v>30</v>
      </c>
      <c r="T37" s="30">
        <v>10</v>
      </c>
      <c r="U37" s="30">
        <f t="shared" si="8"/>
        <v>40</v>
      </c>
      <c r="V37" s="30">
        <f t="shared" si="9"/>
        <v>52</v>
      </c>
      <c r="W37" s="30">
        <f t="shared" si="10"/>
        <v>7.69230769230769</v>
      </c>
      <c r="X37" s="30">
        <f t="shared" si="11"/>
        <v>72.3897296733118</v>
      </c>
      <c r="Y37" s="71">
        <v>32</v>
      </c>
      <c r="Z37" s="30">
        <v>79</v>
      </c>
      <c r="AA37" s="45">
        <f t="shared" si="12"/>
        <v>0.40506329113924</v>
      </c>
    </row>
    <row r="38" ht="20" customHeight="1" spans="1:27">
      <c r="A38" s="31" t="s">
        <v>424</v>
      </c>
      <c r="B38" s="30" t="s">
        <v>425</v>
      </c>
      <c r="C38" s="30" t="s">
        <v>275</v>
      </c>
      <c r="D38" s="30" t="s">
        <v>177</v>
      </c>
      <c r="E38" s="68">
        <v>70</v>
      </c>
      <c r="F38" s="30">
        <v>9</v>
      </c>
      <c r="G38" s="30">
        <f t="shared" si="0"/>
        <v>79</v>
      </c>
      <c r="H38" s="30">
        <f t="shared" si="1"/>
        <v>99</v>
      </c>
      <c r="I38" s="30">
        <f t="shared" si="2"/>
        <v>23.9393939393939</v>
      </c>
      <c r="J38" s="71">
        <v>3.48</v>
      </c>
      <c r="K38" s="30">
        <f t="shared" si="3"/>
        <v>4.02</v>
      </c>
      <c r="L38" s="30">
        <f t="shared" si="4"/>
        <v>38.955223880597</v>
      </c>
      <c r="M38" s="68">
        <v>15</v>
      </c>
      <c r="N38" s="30">
        <v>15</v>
      </c>
      <c r="O38" s="30">
        <v>1.125</v>
      </c>
      <c r="P38" s="30">
        <f t="shared" si="5"/>
        <v>7.2</v>
      </c>
      <c r="Q38" s="30">
        <f t="shared" si="6"/>
        <v>2.34375</v>
      </c>
      <c r="R38" s="30">
        <f t="shared" si="7"/>
        <v>41.298973880597</v>
      </c>
      <c r="S38" s="30">
        <v>30</v>
      </c>
      <c r="T38" s="30">
        <v>6</v>
      </c>
      <c r="U38" s="30">
        <f t="shared" si="8"/>
        <v>36</v>
      </c>
      <c r="V38" s="30">
        <f t="shared" si="9"/>
        <v>52</v>
      </c>
      <c r="W38" s="30">
        <f t="shared" si="10"/>
        <v>6.92307692307692</v>
      </c>
      <c r="X38" s="30">
        <f t="shared" si="11"/>
        <v>72.1614447430679</v>
      </c>
      <c r="Y38" s="71">
        <v>33</v>
      </c>
      <c r="Z38" s="30">
        <v>79</v>
      </c>
      <c r="AA38" s="45">
        <f t="shared" si="12"/>
        <v>0.417721518987342</v>
      </c>
    </row>
    <row r="39" ht="20" customHeight="1" spans="1:27">
      <c r="A39" s="31" t="s">
        <v>426</v>
      </c>
      <c r="B39" s="30" t="s">
        <v>427</v>
      </c>
      <c r="C39" s="30" t="s">
        <v>275</v>
      </c>
      <c r="D39" s="30" t="s">
        <v>177</v>
      </c>
      <c r="E39" s="68">
        <v>70</v>
      </c>
      <c r="F39" s="30">
        <v>9.6</v>
      </c>
      <c r="G39" s="30">
        <f t="shared" si="0"/>
        <v>79.6</v>
      </c>
      <c r="H39" s="30">
        <f t="shared" si="1"/>
        <v>99</v>
      </c>
      <c r="I39" s="30">
        <f t="shared" si="2"/>
        <v>24.1212121212121</v>
      </c>
      <c r="J39" s="71">
        <v>3.68</v>
      </c>
      <c r="K39" s="30">
        <f t="shared" si="3"/>
        <v>4.02</v>
      </c>
      <c r="L39" s="30">
        <f t="shared" si="4"/>
        <v>41.1940298507463</v>
      </c>
      <c r="M39" s="68">
        <v>15</v>
      </c>
      <c r="N39" s="30">
        <v>15</v>
      </c>
      <c r="O39" s="30">
        <v>0</v>
      </c>
      <c r="P39" s="30">
        <f t="shared" si="5"/>
        <v>7.2</v>
      </c>
      <c r="Q39" s="30">
        <f t="shared" si="6"/>
        <v>0</v>
      </c>
      <c r="R39" s="30">
        <f t="shared" si="7"/>
        <v>41.1940298507463</v>
      </c>
      <c r="S39" s="30">
        <v>30</v>
      </c>
      <c r="T39" s="30">
        <v>5</v>
      </c>
      <c r="U39" s="30">
        <f t="shared" si="8"/>
        <v>35</v>
      </c>
      <c r="V39" s="30">
        <f t="shared" si="9"/>
        <v>52</v>
      </c>
      <c r="W39" s="30">
        <f t="shared" si="10"/>
        <v>6.73076923076923</v>
      </c>
      <c r="X39" s="30">
        <f t="shared" si="11"/>
        <v>72.0460112027276</v>
      </c>
      <c r="Y39" s="71">
        <v>34</v>
      </c>
      <c r="Z39" s="30">
        <v>79</v>
      </c>
      <c r="AA39" s="45">
        <f t="shared" si="12"/>
        <v>0.430379746835443</v>
      </c>
    </row>
    <row r="40" ht="20" customHeight="1" spans="1:27">
      <c r="A40" s="31" t="s">
        <v>428</v>
      </c>
      <c r="B40" s="30" t="s">
        <v>429</v>
      </c>
      <c r="C40" s="30" t="s">
        <v>275</v>
      </c>
      <c r="D40" s="30" t="s">
        <v>177</v>
      </c>
      <c r="E40" s="68">
        <v>69</v>
      </c>
      <c r="F40" s="30">
        <v>1.8</v>
      </c>
      <c r="G40" s="30">
        <f t="shared" si="0"/>
        <v>70.8</v>
      </c>
      <c r="H40" s="30">
        <f t="shared" si="1"/>
        <v>99</v>
      </c>
      <c r="I40" s="30">
        <f t="shared" si="2"/>
        <v>21.4545454545455</v>
      </c>
      <c r="J40" s="71">
        <v>3.82</v>
      </c>
      <c r="K40" s="30">
        <f t="shared" si="3"/>
        <v>4.02</v>
      </c>
      <c r="L40" s="30">
        <f t="shared" si="4"/>
        <v>42.7611940298507</v>
      </c>
      <c r="M40" s="68">
        <v>13</v>
      </c>
      <c r="N40" s="30">
        <v>15</v>
      </c>
      <c r="O40" s="30">
        <v>0</v>
      </c>
      <c r="P40" s="30">
        <f t="shared" si="5"/>
        <v>7.2</v>
      </c>
      <c r="Q40" s="30">
        <f t="shared" si="6"/>
        <v>0</v>
      </c>
      <c r="R40" s="30">
        <f t="shared" si="7"/>
        <v>42.7611940298507</v>
      </c>
      <c r="S40" s="30">
        <v>30</v>
      </c>
      <c r="T40" s="30">
        <v>10</v>
      </c>
      <c r="U40" s="30">
        <f t="shared" si="8"/>
        <v>40</v>
      </c>
      <c r="V40" s="30">
        <f t="shared" si="9"/>
        <v>52</v>
      </c>
      <c r="W40" s="30">
        <f t="shared" si="10"/>
        <v>7.69230769230769</v>
      </c>
      <c r="X40" s="30">
        <f t="shared" si="11"/>
        <v>71.9080471767039</v>
      </c>
      <c r="Y40" s="71">
        <v>35</v>
      </c>
      <c r="Z40" s="30">
        <v>79</v>
      </c>
      <c r="AA40" s="45">
        <f t="shared" si="12"/>
        <v>0.443037974683544</v>
      </c>
    </row>
    <row r="41" ht="20" customHeight="1" spans="1:27">
      <c r="A41" s="31" t="s">
        <v>430</v>
      </c>
      <c r="B41" s="30" t="s">
        <v>431</v>
      </c>
      <c r="C41" s="30" t="s">
        <v>275</v>
      </c>
      <c r="D41" s="30" t="s">
        <v>177</v>
      </c>
      <c r="E41" s="68">
        <v>70</v>
      </c>
      <c r="F41" s="30">
        <v>5.8</v>
      </c>
      <c r="G41" s="30">
        <f t="shared" si="0"/>
        <v>75.8</v>
      </c>
      <c r="H41" s="30">
        <f t="shared" si="1"/>
        <v>99</v>
      </c>
      <c r="I41" s="25">
        <f t="shared" si="2"/>
        <v>22.969696969697</v>
      </c>
      <c r="J41" s="71">
        <v>3.84</v>
      </c>
      <c r="K41" s="30">
        <f t="shared" si="3"/>
        <v>4.02</v>
      </c>
      <c r="L41" s="30">
        <f t="shared" si="4"/>
        <v>42.9850746268657</v>
      </c>
      <c r="M41" s="68">
        <v>15</v>
      </c>
      <c r="N41" s="30">
        <v>15</v>
      </c>
      <c r="O41" s="30">
        <v>0</v>
      </c>
      <c r="P41" s="30">
        <f t="shared" si="5"/>
        <v>7.2</v>
      </c>
      <c r="Q41" s="30">
        <f t="shared" si="6"/>
        <v>0</v>
      </c>
      <c r="R41" s="25">
        <f t="shared" si="7"/>
        <v>42.9850746268657</v>
      </c>
      <c r="S41" s="30">
        <v>30</v>
      </c>
      <c r="T41" s="30">
        <v>0</v>
      </c>
      <c r="U41" s="30">
        <f t="shared" si="8"/>
        <v>30</v>
      </c>
      <c r="V41" s="30">
        <f t="shared" si="9"/>
        <v>52</v>
      </c>
      <c r="W41" s="30">
        <f t="shared" si="10"/>
        <v>5.76923076923077</v>
      </c>
      <c r="X41" s="30">
        <f t="shared" si="11"/>
        <v>71.7240023657934</v>
      </c>
      <c r="Y41" s="71">
        <v>36</v>
      </c>
      <c r="Z41" s="30">
        <v>79</v>
      </c>
      <c r="AA41" s="45">
        <f t="shared" si="12"/>
        <v>0.455696202531646</v>
      </c>
    </row>
    <row r="42" ht="20" customHeight="1" spans="1:27">
      <c r="A42" s="31" t="s">
        <v>432</v>
      </c>
      <c r="B42" s="30" t="s">
        <v>433</v>
      </c>
      <c r="C42" s="30" t="s">
        <v>275</v>
      </c>
      <c r="D42" s="30" t="s">
        <v>177</v>
      </c>
      <c r="E42" s="68">
        <v>70</v>
      </c>
      <c r="F42" s="30">
        <v>6.7</v>
      </c>
      <c r="G42" s="30">
        <f t="shared" si="0"/>
        <v>76.7</v>
      </c>
      <c r="H42" s="30">
        <f t="shared" si="1"/>
        <v>99</v>
      </c>
      <c r="I42" s="30">
        <f t="shared" si="2"/>
        <v>23.2424242424242</v>
      </c>
      <c r="J42" s="71">
        <v>3.64</v>
      </c>
      <c r="K42" s="30">
        <f t="shared" si="3"/>
        <v>4.02</v>
      </c>
      <c r="L42" s="30">
        <f t="shared" si="4"/>
        <v>40.7462686567164</v>
      </c>
      <c r="M42" s="68">
        <v>15</v>
      </c>
      <c r="N42" s="30">
        <v>15</v>
      </c>
      <c r="O42" s="30">
        <v>0.75</v>
      </c>
      <c r="P42" s="30">
        <f t="shared" si="5"/>
        <v>7.2</v>
      </c>
      <c r="Q42" s="30">
        <f t="shared" si="6"/>
        <v>1.5625</v>
      </c>
      <c r="R42" s="30">
        <f t="shared" si="7"/>
        <v>42.3087686567164</v>
      </c>
      <c r="S42" s="30">
        <v>30</v>
      </c>
      <c r="T42" s="30">
        <v>1.5</v>
      </c>
      <c r="U42" s="30">
        <f t="shared" si="8"/>
        <v>31.5</v>
      </c>
      <c r="V42" s="30">
        <f t="shared" si="9"/>
        <v>52</v>
      </c>
      <c r="W42" s="30">
        <f t="shared" si="10"/>
        <v>6.05769230769231</v>
      </c>
      <c r="X42" s="30">
        <f t="shared" si="11"/>
        <v>71.608885206833</v>
      </c>
      <c r="Y42" s="71">
        <v>37</v>
      </c>
      <c r="Z42" s="30">
        <v>79</v>
      </c>
      <c r="AA42" s="45">
        <f t="shared" si="12"/>
        <v>0.468354430379747</v>
      </c>
    </row>
    <row r="43" ht="20" customHeight="1" spans="1:27">
      <c r="A43" s="31" t="s">
        <v>434</v>
      </c>
      <c r="B43" s="30" t="s">
        <v>435</v>
      </c>
      <c r="C43" s="30" t="s">
        <v>275</v>
      </c>
      <c r="D43" s="30" t="s">
        <v>177</v>
      </c>
      <c r="E43" s="68">
        <v>70</v>
      </c>
      <c r="F43" s="30">
        <v>5</v>
      </c>
      <c r="G43" s="30">
        <f t="shared" si="0"/>
        <v>75</v>
      </c>
      <c r="H43" s="30">
        <f t="shared" si="1"/>
        <v>99</v>
      </c>
      <c r="I43" s="30">
        <f t="shared" si="2"/>
        <v>22.7272727272727</v>
      </c>
      <c r="J43" s="71">
        <v>3.64</v>
      </c>
      <c r="K43" s="30">
        <f t="shared" si="3"/>
        <v>4.02</v>
      </c>
      <c r="L43" s="30">
        <f t="shared" si="4"/>
        <v>40.7462686567164</v>
      </c>
      <c r="M43" s="68">
        <v>15</v>
      </c>
      <c r="N43" s="30">
        <v>15</v>
      </c>
      <c r="O43" s="30">
        <v>1.125</v>
      </c>
      <c r="P43" s="30">
        <f t="shared" si="5"/>
        <v>7.2</v>
      </c>
      <c r="Q43" s="30">
        <f t="shared" si="6"/>
        <v>2.34375</v>
      </c>
      <c r="R43" s="30">
        <f t="shared" si="7"/>
        <v>43.0900186567164</v>
      </c>
      <c r="S43" s="30">
        <v>30</v>
      </c>
      <c r="T43" s="30">
        <v>0</v>
      </c>
      <c r="U43" s="30">
        <f t="shared" si="8"/>
        <v>30</v>
      </c>
      <c r="V43" s="30">
        <f t="shared" si="9"/>
        <v>52</v>
      </c>
      <c r="W43" s="30">
        <f t="shared" si="10"/>
        <v>5.76923076923077</v>
      </c>
      <c r="X43" s="30">
        <f t="shared" si="11"/>
        <v>71.5865221532199</v>
      </c>
      <c r="Y43" s="71">
        <v>38</v>
      </c>
      <c r="Z43" s="30">
        <v>79</v>
      </c>
      <c r="AA43" s="45">
        <f t="shared" si="12"/>
        <v>0.481012658227848</v>
      </c>
    </row>
    <row r="44" ht="20" customHeight="1" spans="1:27">
      <c r="A44" s="31" t="s">
        <v>436</v>
      </c>
      <c r="B44" s="30" t="s">
        <v>437</v>
      </c>
      <c r="C44" s="30" t="s">
        <v>275</v>
      </c>
      <c r="D44" s="30" t="s">
        <v>177</v>
      </c>
      <c r="E44" s="68">
        <v>70</v>
      </c>
      <c r="F44" s="30">
        <v>10.4</v>
      </c>
      <c r="G44" s="30">
        <f t="shared" si="0"/>
        <v>80.4</v>
      </c>
      <c r="H44" s="30">
        <f t="shared" si="1"/>
        <v>99</v>
      </c>
      <c r="I44" s="30">
        <f t="shared" si="2"/>
        <v>24.3636363636364</v>
      </c>
      <c r="J44" s="71">
        <v>3.43</v>
      </c>
      <c r="K44" s="30">
        <f t="shared" si="3"/>
        <v>4.02</v>
      </c>
      <c r="L44" s="30">
        <f t="shared" si="4"/>
        <v>38.3955223880597</v>
      </c>
      <c r="M44" s="68">
        <v>15</v>
      </c>
      <c r="N44" s="30">
        <v>15</v>
      </c>
      <c r="O44" s="30">
        <v>1.125</v>
      </c>
      <c r="P44" s="30">
        <f t="shared" si="5"/>
        <v>7.2</v>
      </c>
      <c r="Q44" s="30">
        <f t="shared" si="6"/>
        <v>2.34375</v>
      </c>
      <c r="R44" s="30">
        <f t="shared" si="7"/>
        <v>40.7392723880597</v>
      </c>
      <c r="S44" s="30">
        <v>30</v>
      </c>
      <c r="T44" s="30">
        <v>3</v>
      </c>
      <c r="U44" s="30">
        <f t="shared" si="8"/>
        <v>33</v>
      </c>
      <c r="V44" s="30">
        <f t="shared" si="9"/>
        <v>52</v>
      </c>
      <c r="W44" s="30">
        <f t="shared" si="10"/>
        <v>6.34615384615385</v>
      </c>
      <c r="X44" s="30">
        <f t="shared" si="11"/>
        <v>71.4490625978499</v>
      </c>
      <c r="Y44" s="71">
        <v>39</v>
      </c>
      <c r="Z44" s="30">
        <v>79</v>
      </c>
      <c r="AA44" s="45">
        <f t="shared" si="12"/>
        <v>0.493670886075949</v>
      </c>
    </row>
    <row r="45" ht="20" customHeight="1" spans="1:27">
      <c r="A45" s="31" t="s">
        <v>438</v>
      </c>
      <c r="B45" s="30" t="s">
        <v>439</v>
      </c>
      <c r="C45" s="30" t="s">
        <v>275</v>
      </c>
      <c r="D45" s="30" t="s">
        <v>177</v>
      </c>
      <c r="E45" s="68">
        <v>70</v>
      </c>
      <c r="F45" s="30">
        <v>0.6</v>
      </c>
      <c r="G45" s="30">
        <f t="shared" si="0"/>
        <v>70.6</v>
      </c>
      <c r="H45" s="30">
        <f t="shared" si="1"/>
        <v>99</v>
      </c>
      <c r="I45" s="30">
        <f t="shared" si="2"/>
        <v>21.3939393939394</v>
      </c>
      <c r="J45" s="71">
        <v>3.73</v>
      </c>
      <c r="K45" s="30">
        <f t="shared" si="3"/>
        <v>4.02</v>
      </c>
      <c r="L45" s="30">
        <f t="shared" si="4"/>
        <v>41.7537313432836</v>
      </c>
      <c r="M45" s="68">
        <v>15</v>
      </c>
      <c r="N45" s="30">
        <v>15</v>
      </c>
      <c r="O45" s="30">
        <v>1.125</v>
      </c>
      <c r="P45" s="30">
        <f t="shared" si="5"/>
        <v>7.2</v>
      </c>
      <c r="Q45" s="30">
        <f t="shared" si="6"/>
        <v>2.34375</v>
      </c>
      <c r="R45" s="30">
        <f t="shared" si="7"/>
        <v>44.0974813432836</v>
      </c>
      <c r="S45" s="30">
        <v>30</v>
      </c>
      <c r="T45" s="30">
        <v>0</v>
      </c>
      <c r="U45" s="30">
        <f t="shared" si="8"/>
        <v>30</v>
      </c>
      <c r="V45" s="30">
        <f t="shared" si="9"/>
        <v>52</v>
      </c>
      <c r="W45" s="30">
        <f t="shared" si="10"/>
        <v>5.76923076923077</v>
      </c>
      <c r="X45" s="30">
        <f t="shared" si="11"/>
        <v>71.2606515064537</v>
      </c>
      <c r="Y45" s="71">
        <v>40</v>
      </c>
      <c r="Z45" s="30">
        <v>79</v>
      </c>
      <c r="AA45" s="45">
        <f t="shared" si="12"/>
        <v>0.506329113924051</v>
      </c>
    </row>
    <row r="46" ht="20" customHeight="1" spans="1:27">
      <c r="A46" s="31" t="s">
        <v>440</v>
      </c>
      <c r="B46" s="30" t="s">
        <v>441</v>
      </c>
      <c r="C46" s="30" t="s">
        <v>275</v>
      </c>
      <c r="D46" s="30" t="s">
        <v>177</v>
      </c>
      <c r="E46" s="68">
        <v>70</v>
      </c>
      <c r="F46" s="30">
        <v>5.4</v>
      </c>
      <c r="G46" s="30">
        <f t="shared" si="0"/>
        <v>75.4</v>
      </c>
      <c r="H46" s="30">
        <f t="shared" si="1"/>
        <v>99</v>
      </c>
      <c r="I46" s="30">
        <f t="shared" si="2"/>
        <v>22.8484848484848</v>
      </c>
      <c r="J46" s="71">
        <v>3.66</v>
      </c>
      <c r="K46" s="30">
        <f t="shared" si="3"/>
        <v>4.02</v>
      </c>
      <c r="L46" s="30">
        <f t="shared" si="4"/>
        <v>40.9701492537313</v>
      </c>
      <c r="M46" s="68">
        <v>15</v>
      </c>
      <c r="N46" s="30">
        <v>15</v>
      </c>
      <c r="O46" s="30">
        <v>0.75</v>
      </c>
      <c r="P46" s="30">
        <f t="shared" si="5"/>
        <v>7.2</v>
      </c>
      <c r="Q46" s="30">
        <f t="shared" si="6"/>
        <v>1.5625</v>
      </c>
      <c r="R46" s="30">
        <f t="shared" si="7"/>
        <v>42.5326492537313</v>
      </c>
      <c r="S46" s="30">
        <v>30</v>
      </c>
      <c r="T46" s="30">
        <v>0.5</v>
      </c>
      <c r="U46" s="30">
        <f t="shared" si="8"/>
        <v>30.5</v>
      </c>
      <c r="V46" s="30">
        <f t="shared" si="9"/>
        <v>52</v>
      </c>
      <c r="W46" s="30">
        <f t="shared" si="10"/>
        <v>5.86538461538462</v>
      </c>
      <c r="X46" s="30">
        <f t="shared" si="11"/>
        <v>71.2465187176008</v>
      </c>
      <c r="Y46" s="71">
        <v>41</v>
      </c>
      <c r="Z46" s="30">
        <v>79</v>
      </c>
      <c r="AA46" s="45">
        <f t="shared" si="12"/>
        <v>0.518987341772152</v>
      </c>
    </row>
    <row r="47" ht="20" customHeight="1" spans="1:27">
      <c r="A47" s="31" t="s">
        <v>442</v>
      </c>
      <c r="B47" s="30" t="s">
        <v>443</v>
      </c>
      <c r="C47" s="30" t="s">
        <v>275</v>
      </c>
      <c r="D47" s="30" t="s">
        <v>177</v>
      </c>
      <c r="E47" s="68">
        <v>70</v>
      </c>
      <c r="F47" s="30">
        <v>7.8</v>
      </c>
      <c r="G47" s="30">
        <f t="shared" si="0"/>
        <v>77.8</v>
      </c>
      <c r="H47" s="30">
        <f t="shared" si="1"/>
        <v>99</v>
      </c>
      <c r="I47" s="30">
        <f t="shared" si="2"/>
        <v>23.5757575757576</v>
      </c>
      <c r="J47" s="71">
        <v>3.71</v>
      </c>
      <c r="K47" s="30">
        <f t="shared" si="3"/>
        <v>4.02</v>
      </c>
      <c r="L47" s="30">
        <f t="shared" si="4"/>
        <v>41.5298507462687</v>
      </c>
      <c r="M47" s="68">
        <v>15</v>
      </c>
      <c r="N47" s="30">
        <v>15</v>
      </c>
      <c r="O47" s="30">
        <v>0</v>
      </c>
      <c r="P47" s="30">
        <f t="shared" si="5"/>
        <v>7.2</v>
      </c>
      <c r="Q47" s="30">
        <f t="shared" si="6"/>
        <v>0</v>
      </c>
      <c r="R47" s="30">
        <f t="shared" si="7"/>
        <v>41.5298507462687</v>
      </c>
      <c r="S47" s="30">
        <v>30</v>
      </c>
      <c r="T47" s="30">
        <v>0.5</v>
      </c>
      <c r="U47" s="30">
        <f t="shared" si="8"/>
        <v>30.5</v>
      </c>
      <c r="V47" s="30">
        <f t="shared" si="9"/>
        <v>52</v>
      </c>
      <c r="W47" s="30">
        <f t="shared" si="10"/>
        <v>5.86538461538462</v>
      </c>
      <c r="X47" s="30">
        <f t="shared" si="11"/>
        <v>70.9709929374108</v>
      </c>
      <c r="Y47" s="71">
        <v>42</v>
      </c>
      <c r="Z47" s="30">
        <v>79</v>
      </c>
      <c r="AA47" s="45">
        <f t="shared" si="12"/>
        <v>0.531645569620253</v>
      </c>
    </row>
    <row r="48" ht="20" customHeight="1" spans="1:27">
      <c r="A48" s="31" t="s">
        <v>444</v>
      </c>
      <c r="B48" s="30" t="s">
        <v>445</v>
      </c>
      <c r="C48" s="30" t="s">
        <v>275</v>
      </c>
      <c r="D48" s="30" t="s">
        <v>177</v>
      </c>
      <c r="E48" s="68">
        <v>70</v>
      </c>
      <c r="F48" s="30">
        <v>8.8</v>
      </c>
      <c r="G48" s="30">
        <f t="shared" si="0"/>
        <v>78.8</v>
      </c>
      <c r="H48" s="30">
        <f t="shared" si="1"/>
        <v>99</v>
      </c>
      <c r="I48" s="30">
        <f t="shared" si="2"/>
        <v>23.8787878787879</v>
      </c>
      <c r="J48" s="71">
        <v>3.66</v>
      </c>
      <c r="K48" s="30">
        <f t="shared" si="3"/>
        <v>4.02</v>
      </c>
      <c r="L48" s="30">
        <f t="shared" si="4"/>
        <v>40.9701492537313</v>
      </c>
      <c r="M48" s="68">
        <v>15</v>
      </c>
      <c r="N48" s="30">
        <v>15</v>
      </c>
      <c r="O48" s="30">
        <v>0</v>
      </c>
      <c r="P48" s="30">
        <f t="shared" si="5"/>
        <v>7.2</v>
      </c>
      <c r="Q48" s="30">
        <f t="shared" si="6"/>
        <v>0</v>
      </c>
      <c r="R48" s="30">
        <f t="shared" si="7"/>
        <v>40.9701492537313</v>
      </c>
      <c r="S48" s="30">
        <v>30</v>
      </c>
      <c r="T48" s="30">
        <v>1.5</v>
      </c>
      <c r="U48" s="30">
        <f t="shared" si="8"/>
        <v>31.5</v>
      </c>
      <c r="V48" s="30">
        <f t="shared" si="9"/>
        <v>52</v>
      </c>
      <c r="W48" s="30">
        <f t="shared" si="10"/>
        <v>6.05769230769231</v>
      </c>
      <c r="X48" s="30">
        <f t="shared" si="11"/>
        <v>70.9066294402115</v>
      </c>
      <c r="Y48" s="71">
        <v>43</v>
      </c>
      <c r="Z48" s="30">
        <v>79</v>
      </c>
      <c r="AA48" s="45">
        <f t="shared" si="12"/>
        <v>0.544303797468354</v>
      </c>
    </row>
    <row r="49" ht="20" customHeight="1" spans="1:27">
      <c r="A49" s="31" t="s">
        <v>446</v>
      </c>
      <c r="B49" s="30" t="s">
        <v>447</v>
      </c>
      <c r="C49" s="30" t="s">
        <v>275</v>
      </c>
      <c r="D49" s="30" t="s">
        <v>177</v>
      </c>
      <c r="E49" s="68">
        <v>70</v>
      </c>
      <c r="F49" s="30">
        <v>9.4</v>
      </c>
      <c r="G49" s="30">
        <f t="shared" si="0"/>
        <v>79.4</v>
      </c>
      <c r="H49" s="30">
        <f t="shared" si="1"/>
        <v>99</v>
      </c>
      <c r="I49" s="30">
        <f t="shared" si="2"/>
        <v>24.0606060606061</v>
      </c>
      <c r="J49" s="71">
        <v>3.65</v>
      </c>
      <c r="K49" s="30">
        <f t="shared" si="3"/>
        <v>4.02</v>
      </c>
      <c r="L49" s="30">
        <f t="shared" si="4"/>
        <v>40.8582089552239</v>
      </c>
      <c r="M49" s="68">
        <v>15</v>
      </c>
      <c r="N49" s="30">
        <v>15</v>
      </c>
      <c r="O49" s="30">
        <v>0</v>
      </c>
      <c r="P49" s="30">
        <f t="shared" si="5"/>
        <v>7.2</v>
      </c>
      <c r="Q49" s="30">
        <f t="shared" si="6"/>
        <v>0</v>
      </c>
      <c r="R49" s="30">
        <f t="shared" si="7"/>
        <v>40.8582089552239</v>
      </c>
      <c r="S49" s="30">
        <v>30</v>
      </c>
      <c r="T49" s="30">
        <v>1</v>
      </c>
      <c r="U49" s="30">
        <f t="shared" si="8"/>
        <v>31</v>
      </c>
      <c r="V49" s="30">
        <f t="shared" si="9"/>
        <v>52</v>
      </c>
      <c r="W49" s="30">
        <f t="shared" si="10"/>
        <v>5.96153846153846</v>
      </c>
      <c r="X49" s="30">
        <f t="shared" si="11"/>
        <v>70.8803534773684</v>
      </c>
      <c r="Y49" s="71">
        <v>44</v>
      </c>
      <c r="Z49" s="30">
        <v>79</v>
      </c>
      <c r="AA49" s="45">
        <f t="shared" si="12"/>
        <v>0.556962025316456</v>
      </c>
    </row>
    <row r="50" ht="20" customHeight="1" spans="1:27">
      <c r="A50" s="31" t="s">
        <v>448</v>
      </c>
      <c r="B50" s="30" t="s">
        <v>449</v>
      </c>
      <c r="C50" s="30" t="s">
        <v>275</v>
      </c>
      <c r="D50" s="30" t="s">
        <v>177</v>
      </c>
      <c r="E50" s="68">
        <v>70</v>
      </c>
      <c r="F50" s="30">
        <v>2.5</v>
      </c>
      <c r="G50" s="30">
        <f t="shared" si="0"/>
        <v>72.5</v>
      </c>
      <c r="H50" s="30">
        <f t="shared" si="1"/>
        <v>99</v>
      </c>
      <c r="I50" s="25">
        <f t="shared" si="2"/>
        <v>21.969696969697</v>
      </c>
      <c r="J50" s="71">
        <v>3.63</v>
      </c>
      <c r="K50" s="30">
        <f t="shared" si="3"/>
        <v>4.02</v>
      </c>
      <c r="L50" s="30">
        <f t="shared" si="4"/>
        <v>40.634328358209</v>
      </c>
      <c r="M50" s="68">
        <v>15</v>
      </c>
      <c r="N50" s="30">
        <v>15</v>
      </c>
      <c r="O50" s="30">
        <v>1.125</v>
      </c>
      <c r="P50" s="30">
        <f t="shared" si="5"/>
        <v>7.2</v>
      </c>
      <c r="Q50" s="30">
        <f t="shared" si="6"/>
        <v>2.34375</v>
      </c>
      <c r="R50" s="25">
        <f t="shared" si="7"/>
        <v>42.978078358209</v>
      </c>
      <c r="S50" s="30">
        <v>30</v>
      </c>
      <c r="T50" s="30">
        <v>0</v>
      </c>
      <c r="U50" s="30">
        <f t="shared" si="8"/>
        <v>30</v>
      </c>
      <c r="V50" s="30">
        <f t="shared" si="9"/>
        <v>52</v>
      </c>
      <c r="W50" s="30">
        <f t="shared" si="10"/>
        <v>5.76923076923077</v>
      </c>
      <c r="X50" s="30">
        <f t="shared" si="11"/>
        <v>70.7170060971367</v>
      </c>
      <c r="Y50" s="71">
        <v>45</v>
      </c>
      <c r="Z50" s="30">
        <v>79</v>
      </c>
      <c r="AA50" s="45">
        <f t="shared" si="12"/>
        <v>0.569620253164557</v>
      </c>
    </row>
    <row r="51" ht="20" customHeight="1" spans="1:27">
      <c r="A51" s="31" t="s">
        <v>450</v>
      </c>
      <c r="B51" s="136" t="s">
        <v>451</v>
      </c>
      <c r="C51" s="30" t="s">
        <v>275</v>
      </c>
      <c r="D51" s="30" t="s">
        <v>177</v>
      </c>
      <c r="E51" s="68">
        <v>70</v>
      </c>
      <c r="F51" s="30">
        <v>9.6</v>
      </c>
      <c r="G51" s="30">
        <f t="shared" si="0"/>
        <v>79.6</v>
      </c>
      <c r="H51" s="30">
        <f t="shared" si="1"/>
        <v>99</v>
      </c>
      <c r="I51" s="30">
        <f t="shared" si="2"/>
        <v>24.1212121212121</v>
      </c>
      <c r="J51" s="71">
        <v>3.64</v>
      </c>
      <c r="K51" s="30">
        <f t="shared" si="3"/>
        <v>4.02</v>
      </c>
      <c r="L51" s="30">
        <f t="shared" si="4"/>
        <v>40.7462686567164</v>
      </c>
      <c r="M51" s="68">
        <v>15</v>
      </c>
      <c r="N51" s="30">
        <v>15</v>
      </c>
      <c r="O51" s="30">
        <v>0</v>
      </c>
      <c r="P51" s="30">
        <f t="shared" si="5"/>
        <v>7.2</v>
      </c>
      <c r="Q51" s="30">
        <f t="shared" si="6"/>
        <v>0</v>
      </c>
      <c r="R51" s="30">
        <f t="shared" si="7"/>
        <v>40.7462686567164</v>
      </c>
      <c r="S51" s="30">
        <v>30</v>
      </c>
      <c r="T51" s="30">
        <v>0</v>
      </c>
      <c r="U51" s="30">
        <f t="shared" si="8"/>
        <v>30</v>
      </c>
      <c r="V51" s="30">
        <f t="shared" si="9"/>
        <v>52</v>
      </c>
      <c r="W51" s="30">
        <f t="shared" si="10"/>
        <v>5.76923076923077</v>
      </c>
      <c r="X51" s="30">
        <f t="shared" si="11"/>
        <v>70.6367115471593</v>
      </c>
      <c r="Y51" s="71">
        <v>46</v>
      </c>
      <c r="Z51" s="30">
        <v>79</v>
      </c>
      <c r="AA51" s="45">
        <f t="shared" si="12"/>
        <v>0.582278481012658</v>
      </c>
    </row>
    <row r="52" ht="20" customHeight="1" spans="1:27">
      <c r="A52" s="31" t="s">
        <v>452</v>
      </c>
      <c r="B52" s="30" t="s">
        <v>453</v>
      </c>
      <c r="C52" s="30" t="s">
        <v>275</v>
      </c>
      <c r="D52" s="30" t="s">
        <v>177</v>
      </c>
      <c r="E52" s="68">
        <v>70</v>
      </c>
      <c r="F52" s="30">
        <v>5.9</v>
      </c>
      <c r="G52" s="30">
        <f t="shared" si="0"/>
        <v>75.9</v>
      </c>
      <c r="H52" s="30">
        <f t="shared" si="1"/>
        <v>99</v>
      </c>
      <c r="I52" s="30">
        <f t="shared" si="2"/>
        <v>23</v>
      </c>
      <c r="J52" s="71">
        <v>3.73</v>
      </c>
      <c r="K52" s="30">
        <f t="shared" si="3"/>
        <v>4.02</v>
      </c>
      <c r="L52" s="30">
        <f t="shared" si="4"/>
        <v>41.7537313432836</v>
      </c>
      <c r="M52" s="68">
        <v>15</v>
      </c>
      <c r="N52" s="30">
        <v>15</v>
      </c>
      <c r="O52" s="30">
        <v>0</v>
      </c>
      <c r="P52" s="30">
        <f t="shared" si="5"/>
        <v>7.2</v>
      </c>
      <c r="Q52" s="30">
        <f t="shared" si="6"/>
        <v>0</v>
      </c>
      <c r="R52" s="30">
        <f t="shared" si="7"/>
        <v>41.7537313432836</v>
      </c>
      <c r="S52" s="30">
        <v>30</v>
      </c>
      <c r="T52" s="30">
        <v>0</v>
      </c>
      <c r="U52" s="30">
        <f t="shared" si="8"/>
        <v>30</v>
      </c>
      <c r="V52" s="30">
        <f t="shared" si="9"/>
        <v>52</v>
      </c>
      <c r="W52" s="30">
        <f t="shared" si="10"/>
        <v>5.76923076923077</v>
      </c>
      <c r="X52" s="30">
        <f t="shared" si="11"/>
        <v>70.5229621125144</v>
      </c>
      <c r="Y52" s="71">
        <v>47</v>
      </c>
      <c r="Z52" s="30">
        <v>79</v>
      </c>
      <c r="AA52" s="45">
        <f t="shared" si="12"/>
        <v>0.594936708860759</v>
      </c>
    </row>
    <row r="53" ht="20" customHeight="1" spans="1:27">
      <c r="A53" s="31" t="s">
        <v>454</v>
      </c>
      <c r="B53" s="30" t="s">
        <v>455</v>
      </c>
      <c r="C53" s="30" t="s">
        <v>275</v>
      </c>
      <c r="D53" s="30" t="s">
        <v>177</v>
      </c>
      <c r="E53" s="68">
        <v>70</v>
      </c>
      <c r="F53" s="30">
        <v>10.2</v>
      </c>
      <c r="G53" s="30">
        <f t="shared" si="0"/>
        <v>80.2</v>
      </c>
      <c r="H53" s="30">
        <f t="shared" si="1"/>
        <v>99</v>
      </c>
      <c r="I53" s="30">
        <f t="shared" si="2"/>
        <v>24.3030303030303</v>
      </c>
      <c r="J53" s="71">
        <v>3.61</v>
      </c>
      <c r="K53" s="30">
        <f t="shared" si="3"/>
        <v>4.02</v>
      </c>
      <c r="L53" s="30">
        <f t="shared" si="4"/>
        <v>40.410447761194</v>
      </c>
      <c r="M53" s="68">
        <v>15</v>
      </c>
      <c r="N53" s="30">
        <v>15</v>
      </c>
      <c r="O53" s="30">
        <v>0</v>
      </c>
      <c r="P53" s="30">
        <f t="shared" si="5"/>
        <v>7.2</v>
      </c>
      <c r="Q53" s="30">
        <f t="shared" si="6"/>
        <v>0</v>
      </c>
      <c r="R53" s="30">
        <f t="shared" si="7"/>
        <v>40.410447761194</v>
      </c>
      <c r="S53" s="30">
        <v>30</v>
      </c>
      <c r="T53" s="30">
        <v>0</v>
      </c>
      <c r="U53" s="30">
        <f t="shared" si="8"/>
        <v>30</v>
      </c>
      <c r="V53" s="30">
        <f t="shared" si="9"/>
        <v>52</v>
      </c>
      <c r="W53" s="30">
        <f t="shared" si="10"/>
        <v>5.76923076923077</v>
      </c>
      <c r="X53" s="30">
        <f t="shared" si="11"/>
        <v>70.4827088334551</v>
      </c>
      <c r="Y53" s="71">
        <v>48</v>
      </c>
      <c r="Z53" s="30">
        <v>79</v>
      </c>
      <c r="AA53" s="45">
        <f t="shared" si="12"/>
        <v>0.607594936708861</v>
      </c>
    </row>
    <row r="54" ht="20" customHeight="1" spans="1:27">
      <c r="A54" s="31" t="s">
        <v>456</v>
      </c>
      <c r="B54" s="30" t="s">
        <v>457</v>
      </c>
      <c r="C54" s="30" t="s">
        <v>275</v>
      </c>
      <c r="D54" s="30" t="s">
        <v>177</v>
      </c>
      <c r="E54" s="68">
        <v>70</v>
      </c>
      <c r="F54" s="30">
        <v>6.6</v>
      </c>
      <c r="G54" s="30">
        <f t="shared" si="0"/>
        <v>76.6</v>
      </c>
      <c r="H54" s="30">
        <f t="shared" si="1"/>
        <v>99</v>
      </c>
      <c r="I54" s="30">
        <f t="shared" si="2"/>
        <v>23.2121212121212</v>
      </c>
      <c r="J54" s="71">
        <v>3.63</v>
      </c>
      <c r="K54" s="30">
        <f t="shared" si="3"/>
        <v>4.02</v>
      </c>
      <c r="L54" s="30">
        <f t="shared" si="4"/>
        <v>40.634328358209</v>
      </c>
      <c r="M54" s="68">
        <v>15</v>
      </c>
      <c r="N54" s="30">
        <v>15</v>
      </c>
      <c r="O54" s="30">
        <v>0</v>
      </c>
      <c r="P54" s="30">
        <f t="shared" si="5"/>
        <v>7.2</v>
      </c>
      <c r="Q54" s="30">
        <f t="shared" si="6"/>
        <v>0</v>
      </c>
      <c r="R54" s="30">
        <f t="shared" si="7"/>
        <v>40.634328358209</v>
      </c>
      <c r="S54" s="30">
        <v>30</v>
      </c>
      <c r="T54" s="30">
        <v>4</v>
      </c>
      <c r="U54" s="30">
        <f t="shared" si="8"/>
        <v>34</v>
      </c>
      <c r="V54" s="30">
        <f t="shared" si="9"/>
        <v>52</v>
      </c>
      <c r="W54" s="30">
        <f t="shared" si="10"/>
        <v>6.53846153846154</v>
      </c>
      <c r="X54" s="30">
        <f t="shared" si="11"/>
        <v>70.3849111087917</v>
      </c>
      <c r="Y54" s="71">
        <v>49</v>
      </c>
      <c r="Z54" s="30">
        <v>79</v>
      </c>
      <c r="AA54" s="45">
        <f t="shared" si="12"/>
        <v>0.620253164556962</v>
      </c>
    </row>
    <row r="55" ht="20" customHeight="1" spans="1:27">
      <c r="A55" s="31" t="s">
        <v>458</v>
      </c>
      <c r="B55" s="30" t="s">
        <v>459</v>
      </c>
      <c r="C55" s="30" t="s">
        <v>275</v>
      </c>
      <c r="D55" s="30" t="s">
        <v>177</v>
      </c>
      <c r="E55" s="68">
        <v>70</v>
      </c>
      <c r="F55" s="30">
        <v>7.8</v>
      </c>
      <c r="G55" s="30">
        <f t="shared" si="0"/>
        <v>77.8</v>
      </c>
      <c r="H55" s="30">
        <f t="shared" si="1"/>
        <v>99</v>
      </c>
      <c r="I55" s="30">
        <f t="shared" si="2"/>
        <v>23.5757575757576</v>
      </c>
      <c r="J55" s="71">
        <v>3.66</v>
      </c>
      <c r="K55" s="30">
        <f t="shared" si="3"/>
        <v>4.02</v>
      </c>
      <c r="L55" s="30">
        <f t="shared" si="4"/>
        <v>40.9701492537313</v>
      </c>
      <c r="M55" s="68">
        <v>15</v>
      </c>
      <c r="N55" s="30">
        <v>15</v>
      </c>
      <c r="O55" s="30">
        <v>0</v>
      </c>
      <c r="P55" s="30">
        <f t="shared" si="5"/>
        <v>7.2</v>
      </c>
      <c r="Q55" s="30">
        <f t="shared" si="6"/>
        <v>0</v>
      </c>
      <c r="R55" s="30">
        <f t="shared" si="7"/>
        <v>40.9701492537313</v>
      </c>
      <c r="S55" s="30">
        <v>30</v>
      </c>
      <c r="T55" s="30">
        <v>0</v>
      </c>
      <c r="U55" s="30">
        <f t="shared" si="8"/>
        <v>30</v>
      </c>
      <c r="V55" s="30">
        <f t="shared" si="9"/>
        <v>52</v>
      </c>
      <c r="W55" s="30">
        <f t="shared" si="10"/>
        <v>5.76923076923077</v>
      </c>
      <c r="X55" s="30">
        <f t="shared" si="11"/>
        <v>70.3151375987197</v>
      </c>
      <c r="Y55" s="71">
        <v>50</v>
      </c>
      <c r="Z55" s="30">
        <v>79</v>
      </c>
      <c r="AA55" s="45">
        <f t="shared" si="12"/>
        <v>0.632911392405063</v>
      </c>
    </row>
    <row r="56" ht="20" customHeight="1" spans="1:27">
      <c r="A56" s="31" t="s">
        <v>460</v>
      </c>
      <c r="B56" s="30" t="s">
        <v>461</v>
      </c>
      <c r="C56" s="30" t="s">
        <v>275</v>
      </c>
      <c r="D56" s="30" t="s">
        <v>177</v>
      </c>
      <c r="E56" s="68">
        <v>70</v>
      </c>
      <c r="F56" s="30">
        <v>12.2</v>
      </c>
      <c r="G56" s="30">
        <f t="shared" si="0"/>
        <v>82.2</v>
      </c>
      <c r="H56" s="30">
        <f t="shared" si="1"/>
        <v>99</v>
      </c>
      <c r="I56" s="30">
        <f t="shared" si="2"/>
        <v>24.9090909090909</v>
      </c>
      <c r="J56" s="71">
        <v>3.54</v>
      </c>
      <c r="K56" s="30">
        <f t="shared" si="3"/>
        <v>4.02</v>
      </c>
      <c r="L56" s="30">
        <f t="shared" si="4"/>
        <v>39.6268656716418</v>
      </c>
      <c r="M56" s="68">
        <v>15</v>
      </c>
      <c r="N56" s="30">
        <v>15</v>
      </c>
      <c r="O56" s="30">
        <v>0</v>
      </c>
      <c r="P56" s="30">
        <f t="shared" si="5"/>
        <v>7.2</v>
      </c>
      <c r="Q56" s="30">
        <f t="shared" si="6"/>
        <v>0</v>
      </c>
      <c r="R56" s="30">
        <f t="shared" si="7"/>
        <v>39.6268656716418</v>
      </c>
      <c r="S56" s="30">
        <v>30</v>
      </c>
      <c r="T56" s="30">
        <v>0</v>
      </c>
      <c r="U56" s="30">
        <f t="shared" si="8"/>
        <v>30</v>
      </c>
      <c r="V56" s="30">
        <f t="shared" si="9"/>
        <v>52</v>
      </c>
      <c r="W56" s="30">
        <f t="shared" si="10"/>
        <v>5.76923076923077</v>
      </c>
      <c r="X56" s="30">
        <f t="shared" si="11"/>
        <v>70.3051873499635</v>
      </c>
      <c r="Y56" s="71">
        <v>51</v>
      </c>
      <c r="Z56" s="30">
        <v>79</v>
      </c>
      <c r="AA56" s="45">
        <f t="shared" si="12"/>
        <v>0.645569620253165</v>
      </c>
    </row>
    <row r="57" ht="20" customHeight="1" spans="1:27">
      <c r="A57" s="31" t="s">
        <v>462</v>
      </c>
      <c r="B57" s="30" t="s">
        <v>463</v>
      </c>
      <c r="C57" s="30" t="s">
        <v>275</v>
      </c>
      <c r="D57" s="30" t="s">
        <v>177</v>
      </c>
      <c r="E57" s="68">
        <v>70</v>
      </c>
      <c r="F57" s="30">
        <v>0.2</v>
      </c>
      <c r="G57" s="30">
        <f t="shared" si="0"/>
        <v>70.2</v>
      </c>
      <c r="H57" s="30">
        <f t="shared" si="1"/>
        <v>99</v>
      </c>
      <c r="I57" s="30">
        <f t="shared" si="2"/>
        <v>21.2727272727273</v>
      </c>
      <c r="J57" s="71">
        <v>3.86</v>
      </c>
      <c r="K57" s="30">
        <f t="shared" si="3"/>
        <v>4.02</v>
      </c>
      <c r="L57" s="30">
        <f t="shared" si="4"/>
        <v>43.2089552238806</v>
      </c>
      <c r="M57" s="68">
        <v>15</v>
      </c>
      <c r="N57" s="30">
        <v>15</v>
      </c>
      <c r="O57" s="30">
        <v>0</v>
      </c>
      <c r="P57" s="30">
        <f t="shared" si="5"/>
        <v>7.2</v>
      </c>
      <c r="Q57" s="30">
        <f t="shared" si="6"/>
        <v>0</v>
      </c>
      <c r="R57" s="30">
        <f t="shared" si="7"/>
        <v>43.2089552238806</v>
      </c>
      <c r="S57" s="30">
        <v>30</v>
      </c>
      <c r="T57" s="30">
        <v>0</v>
      </c>
      <c r="U57" s="30">
        <f t="shared" si="8"/>
        <v>30</v>
      </c>
      <c r="V57" s="30">
        <f t="shared" si="9"/>
        <v>52</v>
      </c>
      <c r="W57" s="30">
        <f t="shared" si="10"/>
        <v>5.76923076923077</v>
      </c>
      <c r="X57" s="30">
        <f t="shared" si="11"/>
        <v>70.2509132658386</v>
      </c>
      <c r="Y57" s="71">
        <v>52</v>
      </c>
      <c r="Z57" s="30">
        <v>79</v>
      </c>
      <c r="AA57" s="45">
        <f t="shared" si="12"/>
        <v>0.658227848101266</v>
      </c>
    </row>
    <row r="58" ht="20" customHeight="1" spans="1:27">
      <c r="A58" s="31" t="s">
        <v>464</v>
      </c>
      <c r="B58" s="30" t="s">
        <v>465</v>
      </c>
      <c r="C58" s="30" t="s">
        <v>275</v>
      </c>
      <c r="D58" s="30" t="s">
        <v>177</v>
      </c>
      <c r="E58" s="68">
        <v>70</v>
      </c>
      <c r="F58" s="30">
        <v>7.2</v>
      </c>
      <c r="G58" s="30">
        <f t="shared" si="0"/>
        <v>77.2</v>
      </c>
      <c r="H58" s="30">
        <f t="shared" si="1"/>
        <v>99</v>
      </c>
      <c r="I58" s="30">
        <f t="shared" si="2"/>
        <v>23.3939393939394</v>
      </c>
      <c r="J58" s="71">
        <v>3.66</v>
      </c>
      <c r="K58" s="30">
        <f t="shared" si="3"/>
        <v>4.02</v>
      </c>
      <c r="L58" s="30">
        <f t="shared" si="4"/>
        <v>40.9701492537313</v>
      </c>
      <c r="M58" s="68">
        <v>15</v>
      </c>
      <c r="N58" s="30">
        <v>15</v>
      </c>
      <c r="O58" s="30">
        <v>0</v>
      </c>
      <c r="P58" s="30">
        <f t="shared" si="5"/>
        <v>7.2</v>
      </c>
      <c r="Q58" s="30">
        <f t="shared" si="6"/>
        <v>0</v>
      </c>
      <c r="R58" s="30">
        <f t="shared" si="7"/>
        <v>40.9701492537313</v>
      </c>
      <c r="S58" s="30">
        <v>30</v>
      </c>
      <c r="T58" s="30">
        <v>0</v>
      </c>
      <c r="U58" s="30">
        <f t="shared" si="8"/>
        <v>30</v>
      </c>
      <c r="V58" s="30">
        <f t="shared" si="9"/>
        <v>52</v>
      </c>
      <c r="W58" s="30">
        <f t="shared" si="10"/>
        <v>5.76923076923077</v>
      </c>
      <c r="X58" s="30">
        <f t="shared" si="11"/>
        <v>70.1333194169015</v>
      </c>
      <c r="Y58" s="71">
        <v>53</v>
      </c>
      <c r="Z58" s="30">
        <v>79</v>
      </c>
      <c r="AA58" s="45">
        <f t="shared" si="12"/>
        <v>0.670886075949367</v>
      </c>
    </row>
    <row r="59" ht="20" customHeight="1" spans="1:27">
      <c r="A59" s="31" t="s">
        <v>466</v>
      </c>
      <c r="B59" s="30" t="s">
        <v>467</v>
      </c>
      <c r="C59" s="30" t="s">
        <v>275</v>
      </c>
      <c r="D59" s="30" t="s">
        <v>177</v>
      </c>
      <c r="E59" s="68">
        <v>70</v>
      </c>
      <c r="F59" s="30">
        <v>8.3</v>
      </c>
      <c r="G59" s="30">
        <f t="shared" si="0"/>
        <v>78.3</v>
      </c>
      <c r="H59" s="30">
        <f t="shared" si="1"/>
        <v>99</v>
      </c>
      <c r="I59" s="25">
        <f t="shared" si="2"/>
        <v>23.7272727272727</v>
      </c>
      <c r="J59" s="71">
        <v>3.59</v>
      </c>
      <c r="K59" s="30">
        <f t="shared" si="3"/>
        <v>4.02</v>
      </c>
      <c r="L59" s="30">
        <f t="shared" si="4"/>
        <v>40.1865671641791</v>
      </c>
      <c r="M59" s="68">
        <v>15</v>
      </c>
      <c r="N59" s="30">
        <v>15</v>
      </c>
      <c r="O59" s="30">
        <v>0</v>
      </c>
      <c r="P59" s="30">
        <f t="shared" si="5"/>
        <v>7.2</v>
      </c>
      <c r="Q59" s="30">
        <f t="shared" si="6"/>
        <v>0</v>
      </c>
      <c r="R59" s="25">
        <f t="shared" si="7"/>
        <v>40.1865671641791</v>
      </c>
      <c r="S59" s="30">
        <v>30</v>
      </c>
      <c r="T59" s="30">
        <v>2</v>
      </c>
      <c r="U59" s="30">
        <f t="shared" si="8"/>
        <v>32</v>
      </c>
      <c r="V59" s="30">
        <f t="shared" si="9"/>
        <v>52</v>
      </c>
      <c r="W59" s="30">
        <f t="shared" si="10"/>
        <v>6.15384615384615</v>
      </c>
      <c r="X59" s="30">
        <f t="shared" si="11"/>
        <v>70.067686045298</v>
      </c>
      <c r="Y59" s="71">
        <v>54</v>
      </c>
      <c r="Z59" s="30">
        <v>79</v>
      </c>
      <c r="AA59" s="45">
        <f t="shared" si="12"/>
        <v>0.683544303797468</v>
      </c>
    </row>
    <row r="60" ht="20" customHeight="1" spans="1:27">
      <c r="A60" s="31" t="s">
        <v>468</v>
      </c>
      <c r="B60" s="30" t="s">
        <v>469</v>
      </c>
      <c r="C60" s="30" t="s">
        <v>275</v>
      </c>
      <c r="D60" s="30" t="s">
        <v>177</v>
      </c>
      <c r="E60" s="68">
        <v>69</v>
      </c>
      <c r="F60" s="30">
        <v>8</v>
      </c>
      <c r="G60" s="30">
        <f t="shared" si="0"/>
        <v>77</v>
      </c>
      <c r="H60" s="30">
        <f t="shared" si="1"/>
        <v>99</v>
      </c>
      <c r="I60" s="30">
        <f t="shared" si="2"/>
        <v>23.3333333333333</v>
      </c>
      <c r="J60" s="71">
        <v>3.63</v>
      </c>
      <c r="K60" s="30">
        <f t="shared" si="3"/>
        <v>4.02</v>
      </c>
      <c r="L60" s="30">
        <f t="shared" si="4"/>
        <v>40.634328358209</v>
      </c>
      <c r="M60" s="68">
        <v>12</v>
      </c>
      <c r="N60" s="30">
        <v>15</v>
      </c>
      <c r="O60" s="30">
        <v>0</v>
      </c>
      <c r="P60" s="30">
        <f t="shared" si="5"/>
        <v>7.2</v>
      </c>
      <c r="Q60" s="30">
        <f t="shared" si="6"/>
        <v>0</v>
      </c>
      <c r="R60" s="30">
        <f t="shared" si="7"/>
        <v>40.634328358209</v>
      </c>
      <c r="S60" s="30">
        <v>30</v>
      </c>
      <c r="T60" s="30">
        <v>0.5</v>
      </c>
      <c r="U60" s="30">
        <f t="shared" si="8"/>
        <v>30.5</v>
      </c>
      <c r="V60" s="30">
        <f t="shared" si="9"/>
        <v>52</v>
      </c>
      <c r="W60" s="30">
        <f t="shared" si="10"/>
        <v>5.86538461538462</v>
      </c>
      <c r="X60" s="30">
        <f t="shared" si="11"/>
        <v>69.8330463069269</v>
      </c>
      <c r="Y60" s="71">
        <v>55</v>
      </c>
      <c r="Z60" s="30">
        <v>79</v>
      </c>
      <c r="AA60" s="45">
        <f t="shared" si="12"/>
        <v>0.69620253164557</v>
      </c>
    </row>
    <row r="61" ht="20" customHeight="1" spans="1:27">
      <c r="A61" s="31" t="s">
        <v>470</v>
      </c>
      <c r="B61" s="30" t="s">
        <v>471</v>
      </c>
      <c r="C61" s="30" t="s">
        <v>275</v>
      </c>
      <c r="D61" s="30" t="s">
        <v>177</v>
      </c>
      <c r="E61" s="68">
        <v>70</v>
      </c>
      <c r="F61" s="30">
        <v>6.6</v>
      </c>
      <c r="G61" s="30">
        <f t="shared" si="0"/>
        <v>76.6</v>
      </c>
      <c r="H61" s="30">
        <f t="shared" si="1"/>
        <v>99</v>
      </c>
      <c r="I61" s="30">
        <f t="shared" si="2"/>
        <v>23.2121212121212</v>
      </c>
      <c r="J61" s="71">
        <v>3.63</v>
      </c>
      <c r="K61" s="30">
        <f t="shared" si="3"/>
        <v>4.02</v>
      </c>
      <c r="L61" s="30">
        <f t="shared" si="4"/>
        <v>40.634328358209</v>
      </c>
      <c r="M61" s="68">
        <v>15</v>
      </c>
      <c r="N61" s="30">
        <v>15</v>
      </c>
      <c r="O61" s="30">
        <v>0</v>
      </c>
      <c r="P61" s="30">
        <f t="shared" si="5"/>
        <v>7.2</v>
      </c>
      <c r="Q61" s="30">
        <f t="shared" si="6"/>
        <v>0</v>
      </c>
      <c r="R61" s="30">
        <f t="shared" si="7"/>
        <v>40.634328358209</v>
      </c>
      <c r="S61" s="30">
        <v>30</v>
      </c>
      <c r="T61" s="30">
        <v>0.5</v>
      </c>
      <c r="U61" s="30">
        <f t="shared" si="8"/>
        <v>30.5</v>
      </c>
      <c r="V61" s="30">
        <f t="shared" si="9"/>
        <v>52</v>
      </c>
      <c r="W61" s="30">
        <f t="shared" si="10"/>
        <v>5.86538461538462</v>
      </c>
      <c r="X61" s="30">
        <f t="shared" si="11"/>
        <v>69.7118341857148</v>
      </c>
      <c r="Y61" s="71">
        <v>56</v>
      </c>
      <c r="Z61" s="30">
        <v>79</v>
      </c>
      <c r="AA61" s="45">
        <f t="shared" si="12"/>
        <v>0.708860759493671</v>
      </c>
    </row>
    <row r="62" ht="20" customHeight="1" spans="1:27">
      <c r="A62" s="31" t="s">
        <v>472</v>
      </c>
      <c r="B62" s="30" t="s">
        <v>473</v>
      </c>
      <c r="C62" s="30" t="s">
        <v>275</v>
      </c>
      <c r="D62" s="30" t="s">
        <v>177</v>
      </c>
      <c r="E62" s="68">
        <v>70</v>
      </c>
      <c r="F62" s="30">
        <v>5.5</v>
      </c>
      <c r="G62" s="30">
        <f t="shared" si="0"/>
        <v>75.5</v>
      </c>
      <c r="H62" s="30">
        <f t="shared" si="1"/>
        <v>99</v>
      </c>
      <c r="I62" s="30">
        <f t="shared" si="2"/>
        <v>22.8787878787879</v>
      </c>
      <c r="J62" s="71">
        <v>3.64</v>
      </c>
      <c r="K62" s="30">
        <f t="shared" si="3"/>
        <v>4.02</v>
      </c>
      <c r="L62" s="30">
        <f t="shared" si="4"/>
        <v>40.7462686567164</v>
      </c>
      <c r="M62" s="68">
        <v>15</v>
      </c>
      <c r="N62" s="30">
        <v>15</v>
      </c>
      <c r="O62" s="30">
        <v>0</v>
      </c>
      <c r="P62" s="30">
        <f t="shared" si="5"/>
        <v>7.2</v>
      </c>
      <c r="Q62" s="30">
        <f t="shared" si="6"/>
        <v>0</v>
      </c>
      <c r="R62" s="30">
        <f t="shared" si="7"/>
        <v>40.7462686567164</v>
      </c>
      <c r="S62" s="30">
        <v>30</v>
      </c>
      <c r="T62" s="30">
        <v>0</v>
      </c>
      <c r="U62" s="30">
        <f t="shared" si="8"/>
        <v>30</v>
      </c>
      <c r="V62" s="30">
        <f t="shared" si="9"/>
        <v>52</v>
      </c>
      <c r="W62" s="30">
        <f t="shared" si="10"/>
        <v>5.76923076923077</v>
      </c>
      <c r="X62" s="30">
        <f t="shared" si="11"/>
        <v>69.3942873047351</v>
      </c>
      <c r="Y62" s="71">
        <v>57</v>
      </c>
      <c r="Z62" s="30">
        <v>79</v>
      </c>
      <c r="AA62" s="45">
        <f t="shared" si="12"/>
        <v>0.721518987341772</v>
      </c>
    </row>
    <row r="63" ht="20" customHeight="1" spans="1:27">
      <c r="A63" s="31" t="s">
        <v>474</v>
      </c>
      <c r="B63" s="30" t="s">
        <v>475</v>
      </c>
      <c r="C63" s="30" t="s">
        <v>275</v>
      </c>
      <c r="D63" s="30" t="s">
        <v>177</v>
      </c>
      <c r="E63" s="68">
        <v>70</v>
      </c>
      <c r="F63" s="30">
        <v>5.8</v>
      </c>
      <c r="G63" s="30">
        <f t="shared" si="0"/>
        <v>75.8</v>
      </c>
      <c r="H63" s="30">
        <f t="shared" si="1"/>
        <v>99</v>
      </c>
      <c r="I63" s="30">
        <f t="shared" si="2"/>
        <v>22.969696969697</v>
      </c>
      <c r="J63" s="71">
        <v>3.63</v>
      </c>
      <c r="K63" s="30">
        <f t="shared" si="3"/>
        <v>4.02</v>
      </c>
      <c r="L63" s="30">
        <f t="shared" si="4"/>
        <v>40.634328358209</v>
      </c>
      <c r="M63" s="68">
        <v>15</v>
      </c>
      <c r="N63" s="30">
        <v>15</v>
      </c>
      <c r="O63" s="30">
        <v>0</v>
      </c>
      <c r="P63" s="30">
        <f t="shared" si="5"/>
        <v>7.2</v>
      </c>
      <c r="Q63" s="30">
        <f t="shared" si="6"/>
        <v>0</v>
      </c>
      <c r="R63" s="30">
        <f t="shared" si="7"/>
        <v>40.634328358209</v>
      </c>
      <c r="S63" s="30">
        <v>30</v>
      </c>
      <c r="T63" s="30">
        <v>0</v>
      </c>
      <c r="U63" s="30">
        <f t="shared" si="8"/>
        <v>30</v>
      </c>
      <c r="V63" s="30">
        <f t="shared" si="9"/>
        <v>52</v>
      </c>
      <c r="W63" s="30">
        <f t="shared" si="10"/>
        <v>5.76923076923077</v>
      </c>
      <c r="X63" s="30">
        <f t="shared" si="11"/>
        <v>69.3732560971367</v>
      </c>
      <c r="Y63" s="71">
        <v>58</v>
      </c>
      <c r="Z63" s="30">
        <v>79</v>
      </c>
      <c r="AA63" s="45">
        <f t="shared" si="12"/>
        <v>0.734177215189873</v>
      </c>
    </row>
    <row r="64" ht="20" customHeight="1" spans="1:27">
      <c r="A64" s="31" t="s">
        <v>476</v>
      </c>
      <c r="B64" s="30" t="s">
        <v>477</v>
      </c>
      <c r="C64" s="30" t="s">
        <v>275</v>
      </c>
      <c r="D64" s="30" t="s">
        <v>177</v>
      </c>
      <c r="E64" s="68">
        <v>70</v>
      </c>
      <c r="F64" s="30">
        <v>7.4</v>
      </c>
      <c r="G64" s="30">
        <f t="shared" si="0"/>
        <v>77.4</v>
      </c>
      <c r="H64" s="30">
        <f t="shared" si="1"/>
        <v>99</v>
      </c>
      <c r="I64" s="30">
        <f t="shared" si="2"/>
        <v>23.4545454545455</v>
      </c>
      <c r="J64" s="71">
        <v>3.57</v>
      </c>
      <c r="K64" s="30">
        <f t="shared" si="3"/>
        <v>4.02</v>
      </c>
      <c r="L64" s="30">
        <f t="shared" si="4"/>
        <v>39.9626865671642</v>
      </c>
      <c r="M64" s="68">
        <v>15</v>
      </c>
      <c r="N64" s="30">
        <v>15</v>
      </c>
      <c r="O64" s="30">
        <v>0</v>
      </c>
      <c r="P64" s="30">
        <f t="shared" si="5"/>
        <v>7.2</v>
      </c>
      <c r="Q64" s="30">
        <f t="shared" si="6"/>
        <v>0</v>
      </c>
      <c r="R64" s="30">
        <f t="shared" si="7"/>
        <v>39.9626865671642</v>
      </c>
      <c r="S64" s="30">
        <v>30</v>
      </c>
      <c r="T64" s="30">
        <v>0</v>
      </c>
      <c r="U64" s="30">
        <f t="shared" si="8"/>
        <v>30</v>
      </c>
      <c r="V64" s="30">
        <f t="shared" si="9"/>
        <v>52</v>
      </c>
      <c r="W64" s="30">
        <f t="shared" si="10"/>
        <v>5.76923076923077</v>
      </c>
      <c r="X64" s="30">
        <f t="shared" si="11"/>
        <v>69.1864627909404</v>
      </c>
      <c r="Y64" s="71">
        <v>59</v>
      </c>
      <c r="Z64" s="30">
        <v>79</v>
      </c>
      <c r="AA64" s="45">
        <f t="shared" si="12"/>
        <v>0.746835443037975</v>
      </c>
    </row>
    <row r="65" ht="20" customHeight="1" spans="1:27">
      <c r="A65" s="31" t="s">
        <v>478</v>
      </c>
      <c r="B65" s="30" t="s">
        <v>479</v>
      </c>
      <c r="C65" s="30" t="s">
        <v>275</v>
      </c>
      <c r="D65" s="30" t="s">
        <v>177</v>
      </c>
      <c r="E65" s="68">
        <v>70</v>
      </c>
      <c r="F65" s="30">
        <v>6.6</v>
      </c>
      <c r="G65" s="30">
        <f t="shared" si="0"/>
        <v>76.6</v>
      </c>
      <c r="H65" s="30">
        <f t="shared" si="1"/>
        <v>99</v>
      </c>
      <c r="I65" s="30">
        <f t="shared" si="2"/>
        <v>23.2121212121212</v>
      </c>
      <c r="J65" s="71">
        <v>3.59</v>
      </c>
      <c r="K65" s="30">
        <f t="shared" si="3"/>
        <v>4.02</v>
      </c>
      <c r="L65" s="30">
        <f t="shared" si="4"/>
        <v>40.1865671641791</v>
      </c>
      <c r="M65" s="68">
        <v>15</v>
      </c>
      <c r="N65" s="30">
        <v>15</v>
      </c>
      <c r="O65" s="30">
        <v>0</v>
      </c>
      <c r="P65" s="30">
        <f t="shared" si="5"/>
        <v>7.2</v>
      </c>
      <c r="Q65" s="30">
        <f t="shared" si="6"/>
        <v>0</v>
      </c>
      <c r="R65" s="30">
        <f t="shared" si="7"/>
        <v>40.1865671641791</v>
      </c>
      <c r="S65" s="30">
        <v>30</v>
      </c>
      <c r="T65" s="30">
        <v>0</v>
      </c>
      <c r="U65" s="30">
        <f t="shared" si="8"/>
        <v>30</v>
      </c>
      <c r="V65" s="30">
        <f t="shared" si="9"/>
        <v>52</v>
      </c>
      <c r="W65" s="30">
        <f t="shared" si="10"/>
        <v>5.76923076923077</v>
      </c>
      <c r="X65" s="30">
        <f t="shared" si="11"/>
        <v>69.1679191455311</v>
      </c>
      <c r="Y65" s="71">
        <v>60</v>
      </c>
      <c r="Z65" s="30">
        <v>79</v>
      </c>
      <c r="AA65" s="45">
        <f t="shared" si="12"/>
        <v>0.759493670886076</v>
      </c>
    </row>
    <row r="66" ht="20" customHeight="1" spans="1:27">
      <c r="A66" s="31" t="s">
        <v>480</v>
      </c>
      <c r="B66" s="30" t="s">
        <v>481</v>
      </c>
      <c r="C66" s="30" t="s">
        <v>275</v>
      </c>
      <c r="D66" s="30" t="s">
        <v>177</v>
      </c>
      <c r="E66" s="68">
        <v>70</v>
      </c>
      <c r="F66" s="30">
        <v>4.3</v>
      </c>
      <c r="G66" s="30">
        <f t="shared" si="0"/>
        <v>74.3</v>
      </c>
      <c r="H66" s="30">
        <f t="shared" si="1"/>
        <v>99</v>
      </c>
      <c r="I66" s="30">
        <f t="shared" si="2"/>
        <v>22.5151515151515</v>
      </c>
      <c r="J66" s="71">
        <v>3.63</v>
      </c>
      <c r="K66" s="30">
        <f t="shared" si="3"/>
        <v>4.02</v>
      </c>
      <c r="L66" s="30">
        <f t="shared" si="4"/>
        <v>40.634328358209</v>
      </c>
      <c r="M66" s="68">
        <v>15</v>
      </c>
      <c r="N66" s="30">
        <v>15</v>
      </c>
      <c r="O66" s="30">
        <v>0</v>
      </c>
      <c r="P66" s="30">
        <f t="shared" si="5"/>
        <v>7.2</v>
      </c>
      <c r="Q66" s="30">
        <f t="shared" si="6"/>
        <v>0</v>
      </c>
      <c r="R66" s="30">
        <f t="shared" si="7"/>
        <v>40.634328358209</v>
      </c>
      <c r="S66" s="30">
        <v>30</v>
      </c>
      <c r="T66" s="30">
        <v>0</v>
      </c>
      <c r="U66" s="30">
        <f t="shared" si="8"/>
        <v>30</v>
      </c>
      <c r="V66" s="30">
        <f t="shared" si="9"/>
        <v>52</v>
      </c>
      <c r="W66" s="30">
        <f t="shared" si="10"/>
        <v>5.76923076923077</v>
      </c>
      <c r="X66" s="30">
        <f t="shared" si="11"/>
        <v>68.9187106425913</v>
      </c>
      <c r="Y66" s="71">
        <v>61</v>
      </c>
      <c r="Z66" s="30">
        <v>79</v>
      </c>
      <c r="AA66" s="45">
        <f t="shared" si="12"/>
        <v>0.772151898734177</v>
      </c>
    </row>
    <row r="67" ht="20" customHeight="1" spans="1:27">
      <c r="A67" s="31" t="s">
        <v>482</v>
      </c>
      <c r="B67" s="30" t="s">
        <v>483</v>
      </c>
      <c r="C67" s="30" t="s">
        <v>275</v>
      </c>
      <c r="D67" s="30" t="s">
        <v>177</v>
      </c>
      <c r="E67" s="68">
        <v>70</v>
      </c>
      <c r="F67" s="30">
        <v>3.9</v>
      </c>
      <c r="G67" s="30">
        <f t="shared" si="0"/>
        <v>73.9</v>
      </c>
      <c r="H67" s="30">
        <f t="shared" si="1"/>
        <v>99</v>
      </c>
      <c r="I67" s="30">
        <f t="shared" si="2"/>
        <v>22.3939393939394</v>
      </c>
      <c r="J67" s="71">
        <v>3.61</v>
      </c>
      <c r="K67" s="30">
        <f t="shared" si="3"/>
        <v>4.02</v>
      </c>
      <c r="L67" s="30">
        <f t="shared" si="4"/>
        <v>40.410447761194</v>
      </c>
      <c r="M67" s="68">
        <v>15</v>
      </c>
      <c r="N67" s="30">
        <v>15</v>
      </c>
      <c r="O67" s="30">
        <v>0</v>
      </c>
      <c r="P67" s="30">
        <f t="shared" si="5"/>
        <v>7.2</v>
      </c>
      <c r="Q67" s="30">
        <f t="shared" si="6"/>
        <v>0</v>
      </c>
      <c r="R67" s="30">
        <f t="shared" si="7"/>
        <v>40.410447761194</v>
      </c>
      <c r="S67" s="30">
        <v>30</v>
      </c>
      <c r="T67" s="30">
        <v>1.5</v>
      </c>
      <c r="U67" s="30">
        <f t="shared" si="8"/>
        <v>31.5</v>
      </c>
      <c r="V67" s="30">
        <f t="shared" si="9"/>
        <v>52</v>
      </c>
      <c r="W67" s="30">
        <f t="shared" si="10"/>
        <v>6.05769230769231</v>
      </c>
      <c r="X67" s="30">
        <f t="shared" si="11"/>
        <v>68.8620794628257</v>
      </c>
      <c r="Y67" s="71">
        <v>62</v>
      </c>
      <c r="Z67" s="30">
        <v>79</v>
      </c>
      <c r="AA67" s="45">
        <f t="shared" si="12"/>
        <v>0.784810126582278</v>
      </c>
    </row>
    <row r="68" ht="20" customHeight="1" spans="1:27">
      <c r="A68" s="31" t="s">
        <v>484</v>
      </c>
      <c r="B68" s="30" t="s">
        <v>485</v>
      </c>
      <c r="C68" s="30" t="s">
        <v>275</v>
      </c>
      <c r="D68" s="30" t="s">
        <v>177</v>
      </c>
      <c r="E68" s="68">
        <v>70</v>
      </c>
      <c r="F68" s="30">
        <v>4.8</v>
      </c>
      <c r="G68" s="30">
        <f t="shared" si="0"/>
        <v>74.8</v>
      </c>
      <c r="H68" s="30">
        <f t="shared" si="1"/>
        <v>99</v>
      </c>
      <c r="I68" s="25">
        <f t="shared" si="2"/>
        <v>22.6666666666667</v>
      </c>
      <c r="J68" s="71">
        <v>3.61</v>
      </c>
      <c r="K68" s="30">
        <f t="shared" si="3"/>
        <v>4.02</v>
      </c>
      <c r="L68" s="30">
        <f t="shared" si="4"/>
        <v>40.410447761194</v>
      </c>
      <c r="M68" s="68">
        <v>15</v>
      </c>
      <c r="N68" s="30">
        <v>15</v>
      </c>
      <c r="O68" s="30">
        <v>0</v>
      </c>
      <c r="P68" s="30">
        <f t="shared" si="5"/>
        <v>7.2</v>
      </c>
      <c r="Q68" s="30">
        <f t="shared" si="6"/>
        <v>0</v>
      </c>
      <c r="R68" s="25">
        <f t="shared" si="7"/>
        <v>40.410447761194</v>
      </c>
      <c r="S68" s="30">
        <v>30</v>
      </c>
      <c r="T68" s="30">
        <v>0</v>
      </c>
      <c r="U68" s="30">
        <f t="shared" si="8"/>
        <v>30</v>
      </c>
      <c r="V68" s="30">
        <f t="shared" si="9"/>
        <v>52</v>
      </c>
      <c r="W68" s="30">
        <f t="shared" si="10"/>
        <v>5.76923076923077</v>
      </c>
      <c r="X68" s="30">
        <f t="shared" si="11"/>
        <v>68.8463451970915</v>
      </c>
      <c r="Y68" s="71">
        <v>63</v>
      </c>
      <c r="Z68" s="30">
        <v>79</v>
      </c>
      <c r="AA68" s="45">
        <f t="shared" si="12"/>
        <v>0.79746835443038</v>
      </c>
    </row>
    <row r="69" ht="20" customHeight="1" spans="1:27">
      <c r="A69" s="31" t="s">
        <v>486</v>
      </c>
      <c r="B69" s="30" t="s">
        <v>487</v>
      </c>
      <c r="C69" s="30" t="s">
        <v>275</v>
      </c>
      <c r="D69" s="30" t="s">
        <v>177</v>
      </c>
      <c r="E69" s="68">
        <v>70</v>
      </c>
      <c r="F69" s="30">
        <v>6.4</v>
      </c>
      <c r="G69" s="30">
        <f t="shared" si="0"/>
        <v>76.4</v>
      </c>
      <c r="H69" s="30">
        <f t="shared" si="1"/>
        <v>99</v>
      </c>
      <c r="I69" s="30">
        <f t="shared" si="2"/>
        <v>23.1515151515152</v>
      </c>
      <c r="J69" s="71">
        <v>3.52</v>
      </c>
      <c r="K69" s="30">
        <f t="shared" si="3"/>
        <v>4.02</v>
      </c>
      <c r="L69" s="30">
        <f t="shared" si="4"/>
        <v>39.4029850746269</v>
      </c>
      <c r="M69" s="68">
        <v>15</v>
      </c>
      <c r="N69" s="30">
        <v>15</v>
      </c>
      <c r="O69" s="30">
        <v>0</v>
      </c>
      <c r="P69" s="30">
        <f t="shared" si="5"/>
        <v>7.2</v>
      </c>
      <c r="Q69" s="30">
        <f t="shared" si="6"/>
        <v>0</v>
      </c>
      <c r="R69" s="30">
        <f t="shared" si="7"/>
        <v>39.4029850746269</v>
      </c>
      <c r="S69" s="30">
        <v>30</v>
      </c>
      <c r="T69" s="30">
        <v>0.5</v>
      </c>
      <c r="U69" s="30">
        <f t="shared" si="8"/>
        <v>30.5</v>
      </c>
      <c r="V69" s="30">
        <f t="shared" si="9"/>
        <v>52</v>
      </c>
      <c r="W69" s="30">
        <f t="shared" si="10"/>
        <v>5.86538461538462</v>
      </c>
      <c r="X69" s="30">
        <f t="shared" si="11"/>
        <v>68.4198848415266</v>
      </c>
      <c r="Y69" s="71">
        <v>64</v>
      </c>
      <c r="Z69" s="30">
        <v>79</v>
      </c>
      <c r="AA69" s="45">
        <f t="shared" si="12"/>
        <v>0.810126582278481</v>
      </c>
    </row>
    <row r="70" ht="20" customHeight="1" spans="1:27">
      <c r="A70" s="31" t="s">
        <v>488</v>
      </c>
      <c r="B70" s="30" t="s">
        <v>489</v>
      </c>
      <c r="C70" s="30" t="s">
        <v>275</v>
      </c>
      <c r="D70" s="30" t="s">
        <v>177</v>
      </c>
      <c r="E70" s="68">
        <v>70</v>
      </c>
      <c r="F70" s="30">
        <v>4.4</v>
      </c>
      <c r="G70" s="30">
        <f t="shared" ref="G70:G84" si="13">E70+F70</f>
        <v>74.4</v>
      </c>
      <c r="H70" s="30">
        <f t="shared" ref="H70:H84" si="14">MAX(G$6:G$84)</f>
        <v>99</v>
      </c>
      <c r="I70" s="30">
        <f t="shared" ref="I70:I84" si="15">G70/H70*30</f>
        <v>22.5454545454545</v>
      </c>
      <c r="J70" s="71">
        <v>3.57</v>
      </c>
      <c r="K70" s="30">
        <f t="shared" ref="K70:K84" si="16">MAX(J$6:J$84)</f>
        <v>4.02</v>
      </c>
      <c r="L70" s="30">
        <f t="shared" ref="L70:L84" si="17">J70/K70*45</f>
        <v>39.9626865671642</v>
      </c>
      <c r="M70" s="68">
        <v>15</v>
      </c>
      <c r="N70" s="30">
        <v>15</v>
      </c>
      <c r="O70" s="30">
        <v>0</v>
      </c>
      <c r="P70" s="30">
        <f t="shared" ref="P70:P84" si="18">MAX(O$6:O$84)</f>
        <v>7.2</v>
      </c>
      <c r="Q70" s="30">
        <f t="shared" ref="Q70:Q84" si="19">O70/P70*15</f>
        <v>0</v>
      </c>
      <c r="R70" s="30">
        <f t="shared" ref="R70:R84" si="20">L70+Q70</f>
        <v>39.9626865671642</v>
      </c>
      <c r="S70" s="30">
        <v>30</v>
      </c>
      <c r="T70" s="30">
        <v>0</v>
      </c>
      <c r="U70" s="30">
        <f t="shared" ref="U70:U84" si="21">S70+T70</f>
        <v>30</v>
      </c>
      <c r="V70" s="30">
        <f t="shared" ref="V70:V84" si="22">MAX(U$6:U$73)</f>
        <v>52</v>
      </c>
      <c r="W70" s="30">
        <f t="shared" ref="W70:W84" si="23">U70/V70*10</f>
        <v>5.76923076923077</v>
      </c>
      <c r="X70" s="30">
        <f t="shared" ref="X70:X84" si="24">SUM(I70,R70,W70)</f>
        <v>68.2773718818495</v>
      </c>
      <c r="Y70" s="71">
        <v>65</v>
      </c>
      <c r="Z70" s="30">
        <v>79</v>
      </c>
      <c r="AA70" s="45">
        <f t="shared" ref="AA70:AA84" si="25">Y70/Z70</f>
        <v>0.822784810126582</v>
      </c>
    </row>
    <row r="71" ht="20" customHeight="1" spans="1:27">
      <c r="A71" s="31" t="s">
        <v>490</v>
      </c>
      <c r="B71" s="30" t="s">
        <v>491</v>
      </c>
      <c r="C71" s="30" t="s">
        <v>275</v>
      </c>
      <c r="D71" s="30" t="s">
        <v>177</v>
      </c>
      <c r="E71" s="68">
        <v>70</v>
      </c>
      <c r="F71" s="30">
        <v>2.6</v>
      </c>
      <c r="G71" s="30">
        <f t="shared" si="13"/>
        <v>72.6</v>
      </c>
      <c r="H71" s="30">
        <f t="shared" si="14"/>
        <v>99</v>
      </c>
      <c r="I71" s="30">
        <f t="shared" si="15"/>
        <v>22</v>
      </c>
      <c r="J71" s="71">
        <v>3.57</v>
      </c>
      <c r="K71" s="30">
        <f t="shared" si="16"/>
        <v>4.02</v>
      </c>
      <c r="L71" s="30">
        <f t="shared" si="17"/>
        <v>39.9626865671642</v>
      </c>
      <c r="M71" s="68">
        <v>15</v>
      </c>
      <c r="N71" s="30">
        <v>15</v>
      </c>
      <c r="O71" s="30">
        <v>0</v>
      </c>
      <c r="P71" s="30">
        <f t="shared" si="18"/>
        <v>7.2</v>
      </c>
      <c r="Q71" s="30">
        <f t="shared" si="19"/>
        <v>0</v>
      </c>
      <c r="R71" s="30">
        <f t="shared" si="20"/>
        <v>39.9626865671642</v>
      </c>
      <c r="S71" s="30">
        <v>30</v>
      </c>
      <c r="T71" s="30">
        <v>2.5</v>
      </c>
      <c r="U71" s="30">
        <f t="shared" si="21"/>
        <v>32.5</v>
      </c>
      <c r="V71" s="30">
        <f t="shared" si="22"/>
        <v>52</v>
      </c>
      <c r="W71" s="30">
        <f t="shared" si="23"/>
        <v>6.25</v>
      </c>
      <c r="X71" s="30">
        <f t="shared" si="24"/>
        <v>68.2126865671642</v>
      </c>
      <c r="Y71" s="71">
        <v>66</v>
      </c>
      <c r="Z71" s="30">
        <v>79</v>
      </c>
      <c r="AA71" s="45">
        <f t="shared" si="25"/>
        <v>0.835443037974684</v>
      </c>
    </row>
    <row r="72" ht="20" customHeight="1" spans="1:27">
      <c r="A72" s="31" t="s">
        <v>492</v>
      </c>
      <c r="B72" s="30" t="s">
        <v>493</v>
      </c>
      <c r="C72" s="30" t="s">
        <v>275</v>
      </c>
      <c r="D72" s="30" t="s">
        <v>177</v>
      </c>
      <c r="E72" s="68">
        <v>70</v>
      </c>
      <c r="F72" s="30">
        <v>0.3</v>
      </c>
      <c r="G72" s="30">
        <f t="shared" si="13"/>
        <v>70.3</v>
      </c>
      <c r="H72" s="30">
        <f t="shared" si="14"/>
        <v>99</v>
      </c>
      <c r="I72" s="30">
        <f t="shared" si="15"/>
        <v>21.3030303030303</v>
      </c>
      <c r="J72" s="71">
        <v>3.63</v>
      </c>
      <c r="K72" s="30">
        <f t="shared" si="16"/>
        <v>4.02</v>
      </c>
      <c r="L72" s="30">
        <f t="shared" si="17"/>
        <v>40.634328358209</v>
      </c>
      <c r="M72" s="68">
        <v>15</v>
      </c>
      <c r="N72" s="30">
        <v>15</v>
      </c>
      <c r="O72" s="30">
        <v>0</v>
      </c>
      <c r="P72" s="30">
        <f t="shared" si="18"/>
        <v>7.2</v>
      </c>
      <c r="Q72" s="30">
        <f t="shared" si="19"/>
        <v>0</v>
      </c>
      <c r="R72" s="30">
        <f t="shared" si="20"/>
        <v>40.634328358209</v>
      </c>
      <c r="S72" s="30">
        <v>30</v>
      </c>
      <c r="T72" s="30">
        <v>2.5</v>
      </c>
      <c r="U72" s="30">
        <f t="shared" si="21"/>
        <v>32.5</v>
      </c>
      <c r="V72" s="30">
        <f t="shared" si="22"/>
        <v>52</v>
      </c>
      <c r="W72" s="30">
        <f t="shared" si="23"/>
        <v>6.25</v>
      </c>
      <c r="X72" s="30">
        <f t="shared" si="24"/>
        <v>68.1873586612393</v>
      </c>
      <c r="Y72" s="71">
        <v>67</v>
      </c>
      <c r="Z72" s="30">
        <v>79</v>
      </c>
      <c r="AA72" s="45">
        <f t="shared" si="25"/>
        <v>0.848101265822785</v>
      </c>
    </row>
    <row r="73" ht="20" customHeight="1" spans="1:27">
      <c r="A73" s="31" t="s">
        <v>494</v>
      </c>
      <c r="B73" s="30" t="s">
        <v>495</v>
      </c>
      <c r="C73" s="30" t="s">
        <v>275</v>
      </c>
      <c r="D73" s="30" t="s">
        <v>177</v>
      </c>
      <c r="E73" s="68">
        <v>70</v>
      </c>
      <c r="F73" s="30">
        <v>8.8</v>
      </c>
      <c r="G73" s="30">
        <f t="shared" si="13"/>
        <v>78.8</v>
      </c>
      <c r="H73" s="30">
        <f t="shared" si="14"/>
        <v>99</v>
      </c>
      <c r="I73" s="30">
        <f t="shared" si="15"/>
        <v>23.8787878787879</v>
      </c>
      <c r="J73" s="71">
        <v>3.44</v>
      </c>
      <c r="K73" s="30">
        <f t="shared" si="16"/>
        <v>4.02</v>
      </c>
      <c r="L73" s="30">
        <f t="shared" si="17"/>
        <v>38.5074626865672</v>
      </c>
      <c r="M73" s="68">
        <v>15</v>
      </c>
      <c r="N73" s="30">
        <v>15</v>
      </c>
      <c r="O73" s="30">
        <v>0</v>
      </c>
      <c r="P73" s="30">
        <f t="shared" si="18"/>
        <v>7.2</v>
      </c>
      <c r="Q73" s="30">
        <f t="shared" si="19"/>
        <v>0</v>
      </c>
      <c r="R73" s="30">
        <f t="shared" si="20"/>
        <v>38.5074626865672</v>
      </c>
      <c r="S73" s="30">
        <v>30</v>
      </c>
      <c r="T73" s="30">
        <v>0</v>
      </c>
      <c r="U73" s="30">
        <f t="shared" si="21"/>
        <v>30</v>
      </c>
      <c r="V73" s="30">
        <f t="shared" si="22"/>
        <v>52</v>
      </c>
      <c r="W73" s="30">
        <f t="shared" si="23"/>
        <v>5.76923076923077</v>
      </c>
      <c r="X73" s="30">
        <f t="shared" si="24"/>
        <v>68.1554813345858</v>
      </c>
      <c r="Y73" s="71">
        <v>68</v>
      </c>
      <c r="Z73" s="30">
        <v>79</v>
      </c>
      <c r="AA73" s="45">
        <f t="shared" si="25"/>
        <v>0.860759493670886</v>
      </c>
    </row>
    <row r="74" ht="20" customHeight="1" spans="1:27">
      <c r="A74" s="31" t="s">
        <v>496</v>
      </c>
      <c r="B74" s="30" t="s">
        <v>497</v>
      </c>
      <c r="C74" s="30" t="s">
        <v>275</v>
      </c>
      <c r="D74" s="30" t="s">
        <v>177</v>
      </c>
      <c r="E74" s="68">
        <v>70</v>
      </c>
      <c r="F74" s="30">
        <v>0</v>
      </c>
      <c r="G74" s="30">
        <f t="shared" si="13"/>
        <v>70</v>
      </c>
      <c r="H74" s="30">
        <f t="shared" si="14"/>
        <v>99</v>
      </c>
      <c r="I74" s="30">
        <f t="shared" si="15"/>
        <v>21.2121212121212</v>
      </c>
      <c r="J74" s="71">
        <v>3.66</v>
      </c>
      <c r="K74" s="30">
        <f t="shared" si="16"/>
        <v>4.02</v>
      </c>
      <c r="L74" s="30">
        <f t="shared" si="17"/>
        <v>40.9701492537313</v>
      </c>
      <c r="M74" s="68">
        <v>15</v>
      </c>
      <c r="N74" s="30">
        <v>15</v>
      </c>
      <c r="O74" s="30">
        <v>0</v>
      </c>
      <c r="P74" s="30">
        <f t="shared" si="18"/>
        <v>7.2</v>
      </c>
      <c r="Q74" s="30">
        <f t="shared" si="19"/>
        <v>0</v>
      </c>
      <c r="R74" s="30">
        <f t="shared" si="20"/>
        <v>40.9701492537313</v>
      </c>
      <c r="S74" s="30">
        <v>30</v>
      </c>
      <c r="T74" s="30">
        <v>0</v>
      </c>
      <c r="U74" s="30">
        <f t="shared" si="21"/>
        <v>30</v>
      </c>
      <c r="V74" s="30">
        <f t="shared" si="22"/>
        <v>52</v>
      </c>
      <c r="W74" s="30">
        <f t="shared" si="23"/>
        <v>5.76923076923077</v>
      </c>
      <c r="X74" s="30">
        <f t="shared" si="24"/>
        <v>67.9515012350833</v>
      </c>
      <c r="Y74" s="71">
        <v>69</v>
      </c>
      <c r="Z74" s="30">
        <v>79</v>
      </c>
      <c r="AA74" s="45">
        <f t="shared" si="25"/>
        <v>0.873417721518987</v>
      </c>
    </row>
    <row r="75" ht="20" customHeight="1" spans="1:27">
      <c r="A75" s="31" t="s">
        <v>498</v>
      </c>
      <c r="B75" s="30" t="s">
        <v>499</v>
      </c>
      <c r="C75" s="30" t="s">
        <v>275</v>
      </c>
      <c r="D75" s="30" t="s">
        <v>177</v>
      </c>
      <c r="E75" s="68">
        <v>70</v>
      </c>
      <c r="F75" s="30">
        <v>10.8</v>
      </c>
      <c r="G75" s="30">
        <f t="shared" si="13"/>
        <v>80.8</v>
      </c>
      <c r="H75" s="30">
        <f t="shared" si="14"/>
        <v>99</v>
      </c>
      <c r="I75" s="30">
        <f t="shared" si="15"/>
        <v>24.4848484848485</v>
      </c>
      <c r="J75" s="71">
        <v>3.32</v>
      </c>
      <c r="K75" s="30">
        <f t="shared" si="16"/>
        <v>4.02</v>
      </c>
      <c r="L75" s="30">
        <f t="shared" si="17"/>
        <v>37.1641791044776</v>
      </c>
      <c r="M75" s="68">
        <v>15</v>
      </c>
      <c r="N75" s="30">
        <v>15</v>
      </c>
      <c r="O75" s="30">
        <v>0</v>
      </c>
      <c r="P75" s="30">
        <f t="shared" si="18"/>
        <v>7.2</v>
      </c>
      <c r="Q75" s="30">
        <f t="shared" si="19"/>
        <v>0</v>
      </c>
      <c r="R75" s="30">
        <f t="shared" si="20"/>
        <v>37.1641791044776</v>
      </c>
      <c r="S75" s="30">
        <v>30</v>
      </c>
      <c r="T75" s="30">
        <v>0.5</v>
      </c>
      <c r="U75" s="30">
        <f t="shared" si="21"/>
        <v>30.5</v>
      </c>
      <c r="V75" s="30">
        <f t="shared" si="22"/>
        <v>52</v>
      </c>
      <c r="W75" s="30">
        <f t="shared" si="23"/>
        <v>5.86538461538462</v>
      </c>
      <c r="X75" s="30">
        <f t="shared" si="24"/>
        <v>67.5144122047107</v>
      </c>
      <c r="Y75" s="71">
        <v>70</v>
      </c>
      <c r="Z75" s="30">
        <v>79</v>
      </c>
      <c r="AA75" s="45">
        <f t="shared" si="25"/>
        <v>0.886075949367089</v>
      </c>
    </row>
    <row r="76" ht="20" customHeight="1" spans="1:27">
      <c r="A76" s="31" t="s">
        <v>500</v>
      </c>
      <c r="B76" s="30" t="s">
        <v>501</v>
      </c>
      <c r="C76" s="30" t="s">
        <v>275</v>
      </c>
      <c r="D76" s="30" t="s">
        <v>177</v>
      </c>
      <c r="E76" s="68">
        <v>70</v>
      </c>
      <c r="F76" s="30">
        <v>0.8</v>
      </c>
      <c r="G76" s="30">
        <f t="shared" si="13"/>
        <v>70.8</v>
      </c>
      <c r="H76" s="30">
        <f t="shared" si="14"/>
        <v>99</v>
      </c>
      <c r="I76" s="30">
        <f t="shared" si="15"/>
        <v>21.4545454545455</v>
      </c>
      <c r="J76" s="71">
        <v>3.54</v>
      </c>
      <c r="K76" s="30">
        <f t="shared" si="16"/>
        <v>4.02</v>
      </c>
      <c r="L76" s="30">
        <f t="shared" si="17"/>
        <v>39.6268656716418</v>
      </c>
      <c r="M76" s="68">
        <v>15</v>
      </c>
      <c r="N76" s="30">
        <v>15</v>
      </c>
      <c r="O76" s="30">
        <v>0</v>
      </c>
      <c r="P76" s="30">
        <f t="shared" si="18"/>
        <v>7.2</v>
      </c>
      <c r="Q76" s="30">
        <f t="shared" si="19"/>
        <v>0</v>
      </c>
      <c r="R76" s="30">
        <f t="shared" si="20"/>
        <v>39.6268656716418</v>
      </c>
      <c r="S76" s="30">
        <v>30</v>
      </c>
      <c r="T76" s="30">
        <v>0</v>
      </c>
      <c r="U76" s="30">
        <f t="shared" si="21"/>
        <v>30</v>
      </c>
      <c r="V76" s="30">
        <f t="shared" si="22"/>
        <v>52</v>
      </c>
      <c r="W76" s="30">
        <f t="shared" si="23"/>
        <v>5.76923076923077</v>
      </c>
      <c r="X76" s="30">
        <f t="shared" si="24"/>
        <v>66.850641895418</v>
      </c>
      <c r="Y76" s="71">
        <v>71</v>
      </c>
      <c r="Z76" s="30">
        <v>79</v>
      </c>
      <c r="AA76" s="45">
        <f t="shared" si="25"/>
        <v>0.89873417721519</v>
      </c>
    </row>
    <row r="77" ht="20" customHeight="1" spans="1:27">
      <c r="A77" s="31" t="s">
        <v>502</v>
      </c>
      <c r="B77" s="30" t="s">
        <v>503</v>
      </c>
      <c r="C77" s="30" t="s">
        <v>275</v>
      </c>
      <c r="D77" s="30" t="s">
        <v>177</v>
      </c>
      <c r="E77" s="68">
        <v>70</v>
      </c>
      <c r="F77" s="30">
        <v>6.4</v>
      </c>
      <c r="G77" s="30">
        <f t="shared" si="13"/>
        <v>76.4</v>
      </c>
      <c r="H77" s="30">
        <f t="shared" si="14"/>
        <v>99</v>
      </c>
      <c r="I77" s="25">
        <f t="shared" si="15"/>
        <v>23.1515151515152</v>
      </c>
      <c r="J77" s="71">
        <v>3.36</v>
      </c>
      <c r="K77" s="30">
        <f t="shared" si="16"/>
        <v>4.02</v>
      </c>
      <c r="L77" s="30">
        <f t="shared" si="17"/>
        <v>37.6119402985075</v>
      </c>
      <c r="M77" s="68">
        <v>15</v>
      </c>
      <c r="N77" s="30">
        <v>15</v>
      </c>
      <c r="O77" s="30">
        <v>0</v>
      </c>
      <c r="P77" s="30">
        <f t="shared" si="18"/>
        <v>7.2</v>
      </c>
      <c r="Q77" s="30">
        <f t="shared" si="19"/>
        <v>0</v>
      </c>
      <c r="R77" s="25">
        <f t="shared" si="20"/>
        <v>37.6119402985075</v>
      </c>
      <c r="S77" s="30">
        <v>30</v>
      </c>
      <c r="T77" s="30">
        <v>0</v>
      </c>
      <c r="U77" s="30">
        <f t="shared" si="21"/>
        <v>30</v>
      </c>
      <c r="V77" s="30">
        <f t="shared" si="22"/>
        <v>52</v>
      </c>
      <c r="W77" s="30">
        <f t="shared" si="23"/>
        <v>5.76923076923077</v>
      </c>
      <c r="X77" s="30">
        <f t="shared" si="24"/>
        <v>66.5326862192534</v>
      </c>
      <c r="Y77" s="71">
        <v>72</v>
      </c>
      <c r="Z77" s="30">
        <v>79</v>
      </c>
      <c r="AA77" s="45">
        <f t="shared" si="25"/>
        <v>0.911392405063291</v>
      </c>
    </row>
    <row r="78" ht="20" customHeight="1" spans="1:27">
      <c r="A78" s="31" t="s">
        <v>504</v>
      </c>
      <c r="B78" s="30" t="s">
        <v>505</v>
      </c>
      <c r="C78" s="30" t="s">
        <v>275</v>
      </c>
      <c r="D78" s="30" t="s">
        <v>177</v>
      </c>
      <c r="E78" s="68">
        <v>70</v>
      </c>
      <c r="F78" s="30">
        <v>-2.2</v>
      </c>
      <c r="G78" s="30">
        <f t="shared" si="13"/>
        <v>67.8</v>
      </c>
      <c r="H78" s="30">
        <f t="shared" si="14"/>
        <v>99</v>
      </c>
      <c r="I78" s="30">
        <f t="shared" si="15"/>
        <v>20.5454545454545</v>
      </c>
      <c r="J78" s="71">
        <v>3.59</v>
      </c>
      <c r="K78" s="30">
        <f t="shared" si="16"/>
        <v>4.02</v>
      </c>
      <c r="L78" s="30">
        <f t="shared" si="17"/>
        <v>40.1865671641791</v>
      </c>
      <c r="M78" s="68">
        <v>15</v>
      </c>
      <c r="N78" s="30">
        <v>15</v>
      </c>
      <c r="O78" s="30">
        <v>0</v>
      </c>
      <c r="P78" s="30">
        <f t="shared" si="18"/>
        <v>7.2</v>
      </c>
      <c r="Q78" s="30">
        <f t="shared" si="19"/>
        <v>0</v>
      </c>
      <c r="R78" s="30">
        <f t="shared" si="20"/>
        <v>40.1865671641791</v>
      </c>
      <c r="S78" s="30">
        <v>30</v>
      </c>
      <c r="T78" s="30">
        <v>0</v>
      </c>
      <c r="U78" s="30">
        <f t="shared" si="21"/>
        <v>30</v>
      </c>
      <c r="V78" s="30">
        <f t="shared" si="22"/>
        <v>52</v>
      </c>
      <c r="W78" s="30">
        <f t="shared" si="23"/>
        <v>5.76923076923077</v>
      </c>
      <c r="X78" s="30">
        <f t="shared" si="24"/>
        <v>66.5012524788644</v>
      </c>
      <c r="Y78" s="71">
        <v>73</v>
      </c>
      <c r="Z78" s="30">
        <v>79</v>
      </c>
      <c r="AA78" s="45">
        <f t="shared" si="25"/>
        <v>0.924050632911392</v>
      </c>
    </row>
    <row r="79" ht="20" customHeight="1" spans="1:27">
      <c r="A79" s="31" t="s">
        <v>506</v>
      </c>
      <c r="B79" s="30" t="s">
        <v>507</v>
      </c>
      <c r="C79" s="30" t="s">
        <v>275</v>
      </c>
      <c r="D79" s="30" t="s">
        <v>177</v>
      </c>
      <c r="E79" s="68">
        <v>70</v>
      </c>
      <c r="F79" s="30">
        <v>0</v>
      </c>
      <c r="G79" s="30">
        <f t="shared" si="13"/>
        <v>70</v>
      </c>
      <c r="H79" s="30">
        <f t="shared" si="14"/>
        <v>99</v>
      </c>
      <c r="I79" s="30">
        <f t="shared" si="15"/>
        <v>21.2121212121212</v>
      </c>
      <c r="J79" s="71">
        <v>3.5</v>
      </c>
      <c r="K79" s="30">
        <f t="shared" si="16"/>
        <v>4.02</v>
      </c>
      <c r="L79" s="30">
        <f t="shared" si="17"/>
        <v>39.1791044776119</v>
      </c>
      <c r="M79" s="68">
        <v>15</v>
      </c>
      <c r="N79" s="30">
        <v>15</v>
      </c>
      <c r="O79" s="30">
        <v>0</v>
      </c>
      <c r="P79" s="30">
        <f t="shared" si="18"/>
        <v>7.2</v>
      </c>
      <c r="Q79" s="30">
        <f t="shared" si="19"/>
        <v>0</v>
      </c>
      <c r="R79" s="30">
        <f t="shared" si="20"/>
        <v>39.1791044776119</v>
      </c>
      <c r="S79" s="30">
        <v>30</v>
      </c>
      <c r="T79" s="30">
        <v>0</v>
      </c>
      <c r="U79" s="30">
        <f t="shared" si="21"/>
        <v>30</v>
      </c>
      <c r="V79" s="30">
        <f t="shared" si="22"/>
        <v>52</v>
      </c>
      <c r="W79" s="30">
        <f t="shared" si="23"/>
        <v>5.76923076923077</v>
      </c>
      <c r="X79" s="30">
        <f t="shared" si="24"/>
        <v>66.1604564589639</v>
      </c>
      <c r="Y79" s="71">
        <v>74</v>
      </c>
      <c r="Z79" s="30">
        <v>79</v>
      </c>
      <c r="AA79" s="45">
        <f t="shared" si="25"/>
        <v>0.936708860759494</v>
      </c>
    </row>
    <row r="80" ht="20" customHeight="1" spans="1:27">
      <c r="A80" s="31" t="s">
        <v>508</v>
      </c>
      <c r="B80" s="30" t="s">
        <v>509</v>
      </c>
      <c r="C80" s="30" t="s">
        <v>275</v>
      </c>
      <c r="D80" s="30" t="s">
        <v>177</v>
      </c>
      <c r="E80" s="68">
        <v>69</v>
      </c>
      <c r="F80" s="30">
        <v>6.4</v>
      </c>
      <c r="G80" s="30">
        <f t="shared" si="13"/>
        <v>75.4</v>
      </c>
      <c r="H80" s="30">
        <f t="shared" si="14"/>
        <v>99</v>
      </c>
      <c r="I80" s="30">
        <f t="shared" si="15"/>
        <v>22.8484848484848</v>
      </c>
      <c r="J80" s="71">
        <v>3.34</v>
      </c>
      <c r="K80" s="30">
        <f t="shared" si="16"/>
        <v>4.02</v>
      </c>
      <c r="L80" s="30">
        <f t="shared" si="17"/>
        <v>37.3880597014925</v>
      </c>
      <c r="M80" s="68">
        <v>13</v>
      </c>
      <c r="N80" s="30">
        <v>15</v>
      </c>
      <c r="O80" s="30">
        <v>0</v>
      </c>
      <c r="P80" s="30">
        <f t="shared" si="18"/>
        <v>7.2</v>
      </c>
      <c r="Q80" s="30">
        <f t="shared" si="19"/>
        <v>0</v>
      </c>
      <c r="R80" s="30">
        <f t="shared" si="20"/>
        <v>37.3880597014925</v>
      </c>
      <c r="S80" s="30">
        <v>30</v>
      </c>
      <c r="T80" s="30">
        <v>0</v>
      </c>
      <c r="U80" s="30">
        <f t="shared" si="21"/>
        <v>30</v>
      </c>
      <c r="V80" s="30">
        <f t="shared" si="22"/>
        <v>52</v>
      </c>
      <c r="W80" s="30">
        <f t="shared" si="23"/>
        <v>5.76923076923077</v>
      </c>
      <c r="X80" s="30">
        <f t="shared" si="24"/>
        <v>66.0057753192082</v>
      </c>
      <c r="Y80" s="71">
        <v>75</v>
      </c>
      <c r="Z80" s="30">
        <v>79</v>
      </c>
      <c r="AA80" s="45">
        <f t="shared" si="25"/>
        <v>0.949367088607595</v>
      </c>
    </row>
    <row r="81" ht="20" customHeight="1" spans="1:27">
      <c r="A81" s="31" t="s">
        <v>510</v>
      </c>
      <c r="B81" s="30" t="s">
        <v>511</v>
      </c>
      <c r="C81" s="30" t="s">
        <v>275</v>
      </c>
      <c r="D81" s="30" t="s">
        <v>177</v>
      </c>
      <c r="E81" s="68">
        <v>70</v>
      </c>
      <c r="F81" s="30">
        <v>-1.8</v>
      </c>
      <c r="G81" s="30">
        <f t="shared" si="13"/>
        <v>68.2</v>
      </c>
      <c r="H81" s="30">
        <f t="shared" si="14"/>
        <v>99</v>
      </c>
      <c r="I81" s="30">
        <f t="shared" si="15"/>
        <v>20.6666666666667</v>
      </c>
      <c r="J81" s="71">
        <v>3.45</v>
      </c>
      <c r="K81" s="30">
        <f t="shared" si="16"/>
        <v>4.02</v>
      </c>
      <c r="L81" s="30">
        <f t="shared" si="17"/>
        <v>38.6194029850746</v>
      </c>
      <c r="M81" s="68">
        <v>15</v>
      </c>
      <c r="N81" s="30">
        <v>15</v>
      </c>
      <c r="O81" s="30">
        <v>0</v>
      </c>
      <c r="P81" s="30">
        <f t="shared" si="18"/>
        <v>7.2</v>
      </c>
      <c r="Q81" s="30">
        <f t="shared" si="19"/>
        <v>0</v>
      </c>
      <c r="R81" s="30">
        <f t="shared" si="20"/>
        <v>38.6194029850746</v>
      </c>
      <c r="S81" s="30">
        <v>30</v>
      </c>
      <c r="T81" s="30">
        <v>0</v>
      </c>
      <c r="U81" s="30">
        <f t="shared" si="21"/>
        <v>30</v>
      </c>
      <c r="V81" s="30">
        <f t="shared" si="22"/>
        <v>52</v>
      </c>
      <c r="W81" s="30">
        <f t="shared" si="23"/>
        <v>5.76923076923077</v>
      </c>
      <c r="X81" s="30">
        <f t="shared" si="24"/>
        <v>65.0553004209721</v>
      </c>
      <c r="Y81" s="71">
        <v>76</v>
      </c>
      <c r="Z81" s="30">
        <v>79</v>
      </c>
      <c r="AA81" s="45">
        <f t="shared" si="25"/>
        <v>0.962025316455696</v>
      </c>
    </row>
    <row r="82" ht="20" customHeight="1" spans="1:27">
      <c r="A82" s="31" t="s">
        <v>512</v>
      </c>
      <c r="B82" s="30" t="s">
        <v>513</v>
      </c>
      <c r="C82" s="30" t="s">
        <v>275</v>
      </c>
      <c r="D82" s="30" t="s">
        <v>177</v>
      </c>
      <c r="E82" s="68">
        <v>70</v>
      </c>
      <c r="F82" s="30">
        <v>-1.8</v>
      </c>
      <c r="G82" s="30">
        <f t="shared" si="13"/>
        <v>68.2</v>
      </c>
      <c r="H82" s="30">
        <f t="shared" si="14"/>
        <v>99</v>
      </c>
      <c r="I82" s="30">
        <f t="shared" si="15"/>
        <v>20.6666666666667</v>
      </c>
      <c r="J82" s="71">
        <v>3.45</v>
      </c>
      <c r="K82" s="30">
        <f t="shared" si="16"/>
        <v>4.02</v>
      </c>
      <c r="L82" s="30">
        <f t="shared" si="17"/>
        <v>38.6194029850746</v>
      </c>
      <c r="M82" s="68">
        <v>15</v>
      </c>
      <c r="N82" s="30">
        <v>15</v>
      </c>
      <c r="O82" s="30">
        <v>0</v>
      </c>
      <c r="P82" s="30">
        <f t="shared" si="18"/>
        <v>7.2</v>
      </c>
      <c r="Q82" s="30">
        <f t="shared" si="19"/>
        <v>0</v>
      </c>
      <c r="R82" s="30">
        <f t="shared" si="20"/>
        <v>38.6194029850746</v>
      </c>
      <c r="S82" s="30">
        <v>30</v>
      </c>
      <c r="T82" s="30">
        <v>0</v>
      </c>
      <c r="U82" s="30">
        <f t="shared" si="21"/>
        <v>30</v>
      </c>
      <c r="V82" s="30">
        <f t="shared" si="22"/>
        <v>52</v>
      </c>
      <c r="W82" s="30">
        <f t="shared" si="23"/>
        <v>5.76923076923077</v>
      </c>
      <c r="X82" s="30">
        <f t="shared" si="24"/>
        <v>65.0553004209721</v>
      </c>
      <c r="Y82" s="71">
        <v>77</v>
      </c>
      <c r="Z82" s="30">
        <v>79</v>
      </c>
      <c r="AA82" s="45">
        <f t="shared" si="25"/>
        <v>0.974683544303797</v>
      </c>
    </row>
    <row r="83" ht="20" customHeight="1" spans="1:27">
      <c r="A83" s="24" t="s">
        <v>514</v>
      </c>
      <c r="B83" s="25" t="s">
        <v>515</v>
      </c>
      <c r="C83" s="30" t="s">
        <v>275</v>
      </c>
      <c r="D83" s="25" t="s">
        <v>177</v>
      </c>
      <c r="E83" s="73">
        <v>70</v>
      </c>
      <c r="F83" s="25">
        <v>1</v>
      </c>
      <c r="G83" s="30">
        <f t="shared" si="13"/>
        <v>71</v>
      </c>
      <c r="H83" s="30">
        <f t="shared" si="14"/>
        <v>99</v>
      </c>
      <c r="I83" s="30">
        <f t="shared" si="15"/>
        <v>21.5151515151515</v>
      </c>
      <c r="J83" s="75">
        <v>3.32</v>
      </c>
      <c r="K83" s="30">
        <f t="shared" si="16"/>
        <v>4.02</v>
      </c>
      <c r="L83" s="30">
        <f t="shared" si="17"/>
        <v>37.1641791044776</v>
      </c>
      <c r="M83" s="73">
        <v>15</v>
      </c>
      <c r="N83" s="30">
        <v>15</v>
      </c>
      <c r="O83" s="25">
        <v>0</v>
      </c>
      <c r="P83" s="30">
        <f t="shared" si="18"/>
        <v>7.2</v>
      </c>
      <c r="Q83" s="30">
        <f t="shared" si="19"/>
        <v>0</v>
      </c>
      <c r="R83" s="30">
        <f t="shared" si="20"/>
        <v>37.1641791044776</v>
      </c>
      <c r="S83" s="30">
        <v>30</v>
      </c>
      <c r="T83" s="30">
        <v>0</v>
      </c>
      <c r="U83" s="30">
        <f t="shared" si="21"/>
        <v>30</v>
      </c>
      <c r="V83" s="30">
        <f t="shared" si="22"/>
        <v>52</v>
      </c>
      <c r="W83" s="30">
        <f t="shared" si="23"/>
        <v>5.76923076923077</v>
      </c>
      <c r="X83" s="30">
        <f t="shared" si="24"/>
        <v>64.4485613888599</v>
      </c>
      <c r="Y83" s="71">
        <v>78</v>
      </c>
      <c r="Z83" s="30">
        <v>79</v>
      </c>
      <c r="AA83" s="45">
        <f t="shared" si="25"/>
        <v>0.987341772151899</v>
      </c>
    </row>
    <row r="84" ht="20" customHeight="1" spans="1:27">
      <c r="A84" s="74" t="s">
        <v>516</v>
      </c>
      <c r="B84" s="72" t="s">
        <v>517</v>
      </c>
      <c r="C84" s="30" t="s">
        <v>275</v>
      </c>
      <c r="D84" s="72" t="s">
        <v>177</v>
      </c>
      <c r="E84" s="68">
        <v>69</v>
      </c>
      <c r="F84" s="72">
        <v>-0.6</v>
      </c>
      <c r="G84" s="30">
        <f t="shared" si="13"/>
        <v>68.4</v>
      </c>
      <c r="H84" s="30">
        <f t="shared" si="14"/>
        <v>99</v>
      </c>
      <c r="I84" s="30">
        <f t="shared" si="15"/>
        <v>20.7272727272727</v>
      </c>
      <c r="J84" s="71">
        <v>3.25</v>
      </c>
      <c r="K84" s="30">
        <f t="shared" si="16"/>
        <v>4.02</v>
      </c>
      <c r="L84" s="30">
        <f t="shared" si="17"/>
        <v>36.3805970149254</v>
      </c>
      <c r="M84" s="68">
        <v>9</v>
      </c>
      <c r="N84" s="30">
        <v>15</v>
      </c>
      <c r="O84" s="72">
        <v>0</v>
      </c>
      <c r="P84" s="30">
        <f t="shared" si="18"/>
        <v>7.2</v>
      </c>
      <c r="Q84" s="30">
        <f t="shared" si="19"/>
        <v>0</v>
      </c>
      <c r="R84" s="30">
        <f t="shared" si="20"/>
        <v>36.3805970149254</v>
      </c>
      <c r="S84" s="30">
        <v>30</v>
      </c>
      <c r="T84" s="63">
        <v>0</v>
      </c>
      <c r="U84" s="30">
        <f t="shared" si="21"/>
        <v>30</v>
      </c>
      <c r="V84" s="30">
        <f t="shared" si="22"/>
        <v>52</v>
      </c>
      <c r="W84" s="30">
        <f t="shared" si="23"/>
        <v>5.76923076923077</v>
      </c>
      <c r="X84" s="30">
        <f t="shared" si="24"/>
        <v>62.8771005114289</v>
      </c>
      <c r="Y84" s="71">
        <v>79</v>
      </c>
      <c r="Z84" s="30">
        <v>79</v>
      </c>
      <c r="AA84" s="45">
        <f t="shared" si="25"/>
        <v>1</v>
      </c>
    </row>
    <row r="85" ht="78" customHeight="1" spans="1:27">
      <c r="A85" s="32" t="s">
        <v>174</v>
      </c>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row>
  </sheetData>
  <sortState ref="A7:AA84">
    <sortCondition ref="X7:X84" descending="1"/>
  </sortState>
  <mergeCells count="15">
    <mergeCell ref="A1:AA1"/>
    <mergeCell ref="A2:AA2"/>
    <mergeCell ref="A3:AA3"/>
    <mergeCell ref="E4:I4"/>
    <mergeCell ref="J4:R4"/>
    <mergeCell ref="S4:W4"/>
    <mergeCell ref="A85:AA85"/>
    <mergeCell ref="A4:A5"/>
    <mergeCell ref="B4:B5"/>
    <mergeCell ref="C4:C5"/>
    <mergeCell ref="D4:D5"/>
    <mergeCell ref="X4:X5"/>
    <mergeCell ref="Y4:Y5"/>
    <mergeCell ref="Z4:Z5"/>
    <mergeCell ref="AA4:AA5"/>
  </mergeCells>
  <pageMargins left="0.75" right="0.75" top="1" bottom="1" header="0.5" footer="0.5"/>
  <pageSetup paperSize="9" scale="46" fitToHeight="0" orientation="landscape"/>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8"/>
  <sheetViews>
    <sheetView zoomScale="115" zoomScaleNormal="115" workbookViewId="0">
      <selection activeCell="M18" sqref="M18"/>
    </sheetView>
  </sheetViews>
  <sheetFormatPr defaultColWidth="9" defaultRowHeight="12"/>
  <cols>
    <col min="1" max="1" width="9.375" style="62" customWidth="1"/>
    <col min="2" max="2" width="13.875" style="3" customWidth="1"/>
    <col min="3" max="3" width="7.375" style="3" customWidth="1"/>
    <col min="4" max="4" width="6.75" style="3" customWidth="1"/>
    <col min="5" max="6" width="5.5" style="3" customWidth="1"/>
    <col min="7" max="7" width="8" style="3" customWidth="1"/>
    <col min="8" max="8" width="12" style="3" customWidth="1"/>
    <col min="9" max="10" width="5.5" style="3" customWidth="1"/>
    <col min="11" max="11" width="7.125" style="3" customWidth="1"/>
    <col min="12" max="16" width="5.5" style="3" customWidth="1"/>
    <col min="17" max="18" width="5.75" style="3" customWidth="1"/>
    <col min="19" max="19" width="5.5" style="3" customWidth="1"/>
    <col min="20" max="20" width="3.875" style="3" customWidth="1"/>
    <col min="21" max="21" width="6.375" style="3" customWidth="1"/>
    <col min="22" max="22" width="11.25" style="3" customWidth="1"/>
    <col min="23" max="23" width="5.5" style="3" customWidth="1"/>
    <col min="24" max="24" width="7.5" style="3" customWidth="1"/>
    <col min="25" max="26" width="5.5" style="3" customWidth="1"/>
    <col min="27" max="27" width="8.375" style="3" customWidth="1"/>
    <col min="28" max="16384" width="9" style="3"/>
  </cols>
  <sheetData>
    <row r="1" s="3" customFormat="1" ht="28.5" customHeight="1" spans="1:27">
      <c r="A1" s="47" t="s">
        <v>518</v>
      </c>
      <c r="B1" s="48"/>
      <c r="C1" s="48"/>
      <c r="D1" s="48"/>
      <c r="E1" s="48"/>
      <c r="F1" s="48"/>
      <c r="G1" s="48"/>
      <c r="H1" s="48"/>
      <c r="I1" s="48"/>
      <c r="J1" s="48"/>
      <c r="K1" s="48"/>
      <c r="L1" s="48"/>
      <c r="M1" s="48"/>
      <c r="N1" s="48"/>
      <c r="O1" s="48"/>
      <c r="P1" s="48"/>
      <c r="Q1" s="48"/>
      <c r="R1" s="48"/>
      <c r="S1" s="48"/>
      <c r="T1" s="48"/>
      <c r="U1" s="48"/>
      <c r="V1" s="48"/>
      <c r="W1" s="48"/>
      <c r="X1" s="48"/>
      <c r="Y1" s="48"/>
      <c r="Z1" s="48"/>
      <c r="AA1" s="48"/>
    </row>
    <row r="2" s="3" customFormat="1" ht="18" customHeight="1" spans="1:27">
      <c r="A2" s="40" t="s">
        <v>1</v>
      </c>
      <c r="B2" s="40"/>
      <c r="C2" s="40"/>
      <c r="D2" s="40"/>
      <c r="E2" s="40"/>
      <c r="F2" s="40"/>
      <c r="G2" s="40"/>
      <c r="H2" s="40"/>
      <c r="I2" s="40"/>
      <c r="J2" s="40"/>
      <c r="K2" s="40"/>
      <c r="L2" s="40"/>
      <c r="M2" s="40"/>
      <c r="N2" s="40"/>
      <c r="O2" s="40"/>
      <c r="P2" s="40"/>
      <c r="Q2" s="40"/>
      <c r="R2" s="40"/>
      <c r="S2" s="40"/>
      <c r="T2" s="40"/>
      <c r="U2" s="40"/>
      <c r="V2" s="40"/>
      <c r="W2" s="40"/>
      <c r="X2" s="40"/>
      <c r="Y2" s="40"/>
      <c r="Z2" s="40"/>
      <c r="AA2" s="40"/>
    </row>
    <row r="3" s="3" customFormat="1" ht="20.25" customHeight="1" spans="1:27">
      <c r="A3" s="23" t="s">
        <v>2</v>
      </c>
      <c r="B3" s="23"/>
      <c r="C3" s="23"/>
      <c r="D3" s="23"/>
      <c r="E3" s="23"/>
      <c r="F3" s="23"/>
      <c r="G3" s="23"/>
      <c r="H3" s="23"/>
      <c r="I3" s="23"/>
      <c r="J3" s="23"/>
      <c r="K3" s="23"/>
      <c r="L3" s="23"/>
      <c r="M3" s="23"/>
      <c r="N3" s="23"/>
      <c r="O3" s="23"/>
      <c r="P3" s="23"/>
      <c r="Q3" s="23"/>
      <c r="R3" s="23"/>
      <c r="S3" s="23"/>
      <c r="T3" s="23"/>
      <c r="U3" s="23"/>
      <c r="V3" s="23"/>
      <c r="W3" s="23"/>
      <c r="X3" s="23"/>
      <c r="Y3" s="23"/>
      <c r="Z3" s="23"/>
      <c r="AA3" s="23"/>
    </row>
    <row r="4" s="3" customFormat="1" ht="26.25" customHeight="1" spans="1:27">
      <c r="A4" s="24" t="s">
        <v>3</v>
      </c>
      <c r="B4" s="25" t="s">
        <v>4</v>
      </c>
      <c r="C4" s="25" t="s">
        <v>5</v>
      </c>
      <c r="D4" s="25" t="s">
        <v>6</v>
      </c>
      <c r="E4" s="26" t="s">
        <v>7</v>
      </c>
      <c r="F4" s="27"/>
      <c r="G4" s="27"/>
      <c r="H4" s="27"/>
      <c r="I4" s="63"/>
      <c r="J4" s="30" t="s">
        <v>8</v>
      </c>
      <c r="K4" s="30"/>
      <c r="L4" s="30"/>
      <c r="M4" s="30"/>
      <c r="N4" s="30"/>
      <c r="O4" s="30"/>
      <c r="P4" s="30"/>
      <c r="Q4" s="30"/>
      <c r="R4" s="30"/>
      <c r="S4" s="30" t="s">
        <v>9</v>
      </c>
      <c r="T4" s="30"/>
      <c r="U4" s="30"/>
      <c r="V4" s="30"/>
      <c r="W4" s="30"/>
      <c r="X4" s="25" t="s">
        <v>10</v>
      </c>
      <c r="Y4" s="25" t="s">
        <v>11</v>
      </c>
      <c r="Z4" s="25" t="s">
        <v>12</v>
      </c>
      <c r="AA4" s="25" t="s">
        <v>13</v>
      </c>
    </row>
    <row r="5" s="3" customFormat="1" ht="36" customHeight="1" spans="1:27">
      <c r="A5" s="28"/>
      <c r="B5" s="29"/>
      <c r="C5" s="29"/>
      <c r="D5" s="29"/>
      <c r="E5" s="30" t="s">
        <v>14</v>
      </c>
      <c r="F5" s="30" t="s">
        <v>15</v>
      </c>
      <c r="G5" s="30" t="s">
        <v>16</v>
      </c>
      <c r="H5" s="30" t="s">
        <v>17</v>
      </c>
      <c r="I5" s="58" t="s">
        <v>18</v>
      </c>
      <c r="J5" s="30" t="s">
        <v>19</v>
      </c>
      <c r="K5" s="30" t="s">
        <v>20</v>
      </c>
      <c r="L5" s="30" t="s">
        <v>21</v>
      </c>
      <c r="M5" s="30" t="s">
        <v>22</v>
      </c>
      <c r="N5" s="30" t="s">
        <v>23</v>
      </c>
      <c r="O5" s="30" t="s">
        <v>24</v>
      </c>
      <c r="P5" s="30" t="s">
        <v>25</v>
      </c>
      <c r="Q5" s="30" t="s">
        <v>26</v>
      </c>
      <c r="R5" s="58" t="s">
        <v>27</v>
      </c>
      <c r="S5" s="30" t="s">
        <v>28</v>
      </c>
      <c r="T5" s="30" t="s">
        <v>29</v>
      </c>
      <c r="U5" s="30" t="s">
        <v>30</v>
      </c>
      <c r="V5" s="30" t="s">
        <v>31</v>
      </c>
      <c r="W5" s="58" t="s">
        <v>32</v>
      </c>
      <c r="X5" s="29"/>
      <c r="Y5" s="29"/>
      <c r="Z5" s="29"/>
      <c r="AA5" s="29"/>
    </row>
    <row r="6" s="3" customFormat="1" ht="20" customHeight="1" spans="1:27">
      <c r="A6" s="31" t="s">
        <v>519</v>
      </c>
      <c r="B6" s="31" t="s">
        <v>520</v>
      </c>
      <c r="C6" s="30" t="s">
        <v>521</v>
      </c>
      <c r="D6" s="30" t="s">
        <v>36</v>
      </c>
      <c r="E6" s="30">
        <v>70</v>
      </c>
      <c r="F6" s="30">
        <v>0</v>
      </c>
      <c r="G6" s="30">
        <v>70</v>
      </c>
      <c r="H6" s="30">
        <v>70</v>
      </c>
      <c r="I6" s="30">
        <f t="shared" ref="I6:I8" si="0">G6*30/H6</f>
        <v>30</v>
      </c>
      <c r="J6" s="30" t="s">
        <v>37</v>
      </c>
      <c r="K6" s="30" t="s">
        <v>37</v>
      </c>
      <c r="L6" s="30" t="s">
        <v>37</v>
      </c>
      <c r="M6" s="30">
        <v>15</v>
      </c>
      <c r="N6" s="30">
        <v>15</v>
      </c>
      <c r="O6" s="30">
        <v>40</v>
      </c>
      <c r="P6" s="30">
        <v>40</v>
      </c>
      <c r="Q6" s="30">
        <f t="shared" ref="Q6:Q8" si="1">M6*15/N6+O6*45/P6</f>
        <v>60</v>
      </c>
      <c r="R6" s="30">
        <f t="shared" ref="R6:R8" si="2">Q6</f>
        <v>60</v>
      </c>
      <c r="S6" s="30">
        <v>30</v>
      </c>
      <c r="T6" s="30">
        <v>0</v>
      </c>
      <c r="U6" s="30">
        <v>30</v>
      </c>
      <c r="V6" s="30">
        <v>30</v>
      </c>
      <c r="W6" s="30">
        <f t="shared" ref="W6:W8" si="3">U6*10/V6</f>
        <v>10</v>
      </c>
      <c r="X6" s="64">
        <f t="shared" ref="X6:X8" si="4">I6+R6+W6</f>
        <v>100</v>
      </c>
      <c r="Y6" s="30">
        <v>1</v>
      </c>
      <c r="Z6" s="30">
        <v>3</v>
      </c>
      <c r="AA6" s="66">
        <f t="shared" ref="AA6:AA8" si="5">Y6/Z6</f>
        <v>0.333333333333333</v>
      </c>
    </row>
    <row r="7" s="3" customFormat="1" ht="20" customHeight="1" spans="1:27">
      <c r="A7" s="31" t="s">
        <v>522</v>
      </c>
      <c r="B7" s="31" t="s">
        <v>523</v>
      </c>
      <c r="C7" s="30" t="s">
        <v>521</v>
      </c>
      <c r="D7" s="30" t="s">
        <v>36</v>
      </c>
      <c r="E7" s="30">
        <v>70</v>
      </c>
      <c r="F7" s="30">
        <v>0</v>
      </c>
      <c r="G7" s="30">
        <v>70</v>
      </c>
      <c r="H7" s="30">
        <v>70</v>
      </c>
      <c r="I7" s="30">
        <f t="shared" si="0"/>
        <v>30</v>
      </c>
      <c r="J7" s="30" t="s">
        <v>37</v>
      </c>
      <c r="K7" s="30" t="s">
        <v>37</v>
      </c>
      <c r="L7" s="30" t="s">
        <v>37</v>
      </c>
      <c r="M7" s="30">
        <v>15</v>
      </c>
      <c r="N7" s="30">
        <v>15</v>
      </c>
      <c r="O7" s="30">
        <v>10</v>
      </c>
      <c r="P7" s="30">
        <v>40</v>
      </c>
      <c r="Q7" s="30">
        <f t="shared" si="1"/>
        <v>26.25</v>
      </c>
      <c r="R7" s="30">
        <f t="shared" si="2"/>
        <v>26.25</v>
      </c>
      <c r="S7" s="30">
        <v>30</v>
      </c>
      <c r="T7" s="30">
        <v>0</v>
      </c>
      <c r="U7" s="30">
        <v>30</v>
      </c>
      <c r="V7" s="30">
        <v>30</v>
      </c>
      <c r="W7" s="30">
        <f t="shared" si="3"/>
        <v>10</v>
      </c>
      <c r="X7" s="64">
        <f t="shared" si="4"/>
        <v>66.25</v>
      </c>
      <c r="Y7" s="30">
        <v>2</v>
      </c>
      <c r="Z7" s="30">
        <v>3</v>
      </c>
      <c r="AA7" s="66">
        <f t="shared" si="5"/>
        <v>0.666666666666667</v>
      </c>
    </row>
    <row r="8" s="3" customFormat="1" ht="20" customHeight="1" spans="1:27">
      <c r="A8" s="24" t="s">
        <v>524</v>
      </c>
      <c r="B8" s="24" t="s">
        <v>525</v>
      </c>
      <c r="C8" s="30" t="s">
        <v>521</v>
      </c>
      <c r="D8" s="25" t="s">
        <v>36</v>
      </c>
      <c r="E8" s="25">
        <v>70</v>
      </c>
      <c r="F8" s="25">
        <v>0</v>
      </c>
      <c r="G8" s="25">
        <v>70</v>
      </c>
      <c r="H8" s="25">
        <v>70</v>
      </c>
      <c r="I8" s="25">
        <f t="shared" si="0"/>
        <v>30</v>
      </c>
      <c r="J8" s="25" t="s">
        <v>37</v>
      </c>
      <c r="K8" s="25" t="s">
        <v>37</v>
      </c>
      <c r="L8" s="25" t="s">
        <v>37</v>
      </c>
      <c r="M8" s="25">
        <v>15</v>
      </c>
      <c r="N8" s="25">
        <v>15</v>
      </c>
      <c r="O8" s="25">
        <v>0</v>
      </c>
      <c r="P8" s="25">
        <v>40</v>
      </c>
      <c r="Q8" s="25">
        <f t="shared" si="1"/>
        <v>15</v>
      </c>
      <c r="R8" s="25">
        <f t="shared" si="2"/>
        <v>15</v>
      </c>
      <c r="S8" s="25">
        <v>30</v>
      </c>
      <c r="T8" s="25">
        <v>0</v>
      </c>
      <c r="U8" s="25">
        <v>30</v>
      </c>
      <c r="V8" s="25">
        <v>30</v>
      </c>
      <c r="W8" s="25">
        <f t="shared" si="3"/>
        <v>10</v>
      </c>
      <c r="X8" s="65">
        <f t="shared" si="4"/>
        <v>55</v>
      </c>
      <c r="Y8" s="25">
        <v>3</v>
      </c>
      <c r="Z8" s="25">
        <v>3</v>
      </c>
      <c r="AA8" s="67">
        <f t="shared" si="5"/>
        <v>1</v>
      </c>
    </row>
    <row r="9" s="3" customFormat="1" ht="61.5" customHeight="1" spans="1:27">
      <c r="A9" s="53" t="s">
        <v>174</v>
      </c>
      <c r="B9" s="53"/>
      <c r="C9" s="53"/>
      <c r="D9" s="53"/>
      <c r="E9" s="53"/>
      <c r="F9" s="53"/>
      <c r="G9" s="53"/>
      <c r="H9" s="53"/>
      <c r="I9" s="53"/>
      <c r="J9" s="53"/>
      <c r="K9" s="53"/>
      <c r="L9" s="53"/>
      <c r="M9" s="53"/>
      <c r="N9" s="53"/>
      <c r="O9" s="53"/>
      <c r="P9" s="53"/>
      <c r="Q9" s="53"/>
      <c r="R9" s="53"/>
      <c r="S9" s="53"/>
      <c r="T9" s="53"/>
      <c r="U9" s="53"/>
      <c r="V9" s="53"/>
      <c r="W9" s="53"/>
      <c r="X9" s="53"/>
      <c r="Y9" s="53"/>
      <c r="Z9" s="53"/>
      <c r="AA9" s="61"/>
    </row>
    <row r="18" s="3" customFormat="1" spans="1:23">
      <c r="A18" s="62"/>
      <c r="W18" s="3" t="s">
        <v>526</v>
      </c>
    </row>
  </sheetData>
  <mergeCells count="15">
    <mergeCell ref="A1:AA1"/>
    <mergeCell ref="A2:AA2"/>
    <mergeCell ref="A3:AA3"/>
    <mergeCell ref="E4:I4"/>
    <mergeCell ref="J4:R4"/>
    <mergeCell ref="S4:W4"/>
    <mergeCell ref="A9:AA9"/>
    <mergeCell ref="A4:A5"/>
    <mergeCell ref="B4:B5"/>
    <mergeCell ref="C4:C5"/>
    <mergeCell ref="D4:D5"/>
    <mergeCell ref="X4:X5"/>
    <mergeCell ref="Y4:Y5"/>
    <mergeCell ref="Z4:Z5"/>
    <mergeCell ref="AA4:AA5"/>
  </mergeCells>
  <pageMargins left="0.75" right="0.75" top="1" bottom="1" header="0.5" footer="0.5"/>
  <pageSetup paperSize="9" scale="65" fitToHeight="0" orientation="landscape"/>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1"/>
  <sheetViews>
    <sheetView zoomScale="85" zoomScaleNormal="85" workbookViewId="0">
      <selection activeCell="A6" sqref="$A6:$XFD10"/>
    </sheetView>
  </sheetViews>
  <sheetFormatPr defaultColWidth="9" defaultRowHeight="14.25"/>
  <cols>
    <col min="2" max="2" width="14.5583333333333" customWidth="1"/>
    <col min="9" max="9" width="11.125"/>
    <col min="17" max="18" width="11.125"/>
    <col min="23" max="24" width="11.125"/>
  </cols>
  <sheetData>
    <row r="1" ht="18.75" spans="1:27">
      <c r="A1" s="47" t="s">
        <v>527</v>
      </c>
      <c r="B1" s="48"/>
      <c r="C1" s="48"/>
      <c r="D1" s="48"/>
      <c r="E1" s="48"/>
      <c r="F1" s="48"/>
      <c r="G1" s="48"/>
      <c r="H1" s="48"/>
      <c r="I1" s="54"/>
      <c r="J1" s="48"/>
      <c r="K1" s="48"/>
      <c r="L1" s="48"/>
      <c r="M1" s="48"/>
      <c r="N1" s="48"/>
      <c r="O1" s="48"/>
      <c r="P1" s="48"/>
      <c r="Q1" s="54"/>
      <c r="R1" s="48"/>
      <c r="S1" s="48"/>
      <c r="T1" s="48"/>
      <c r="U1" s="48"/>
      <c r="V1" s="48"/>
      <c r="W1" s="54"/>
      <c r="X1" s="48"/>
      <c r="Y1" s="48"/>
      <c r="Z1" s="48"/>
      <c r="AA1" s="48"/>
    </row>
    <row r="2" spans="1:27">
      <c r="A2" s="40" t="s">
        <v>1</v>
      </c>
      <c r="B2" s="40"/>
      <c r="C2" s="40"/>
      <c r="D2" s="40"/>
      <c r="E2" s="40"/>
      <c r="F2" s="40"/>
      <c r="G2" s="40"/>
      <c r="H2" s="40"/>
      <c r="I2" s="55"/>
      <c r="J2" s="40"/>
      <c r="K2" s="40"/>
      <c r="L2" s="40"/>
      <c r="M2" s="40"/>
      <c r="N2" s="40"/>
      <c r="O2" s="40"/>
      <c r="P2" s="40"/>
      <c r="Q2" s="55"/>
      <c r="R2" s="40"/>
      <c r="S2" s="40"/>
      <c r="T2" s="40"/>
      <c r="U2" s="40"/>
      <c r="V2" s="40"/>
      <c r="W2" s="55"/>
      <c r="X2" s="40"/>
      <c r="Y2" s="40"/>
      <c r="Z2" s="40"/>
      <c r="AA2" s="40"/>
    </row>
    <row r="3" ht="24" customHeight="1" spans="1:27">
      <c r="A3" s="23" t="s">
        <v>2</v>
      </c>
      <c r="B3" s="23"/>
      <c r="C3" s="23"/>
      <c r="D3" s="23"/>
      <c r="E3" s="23"/>
      <c r="F3" s="23"/>
      <c r="G3" s="23"/>
      <c r="H3" s="23"/>
      <c r="I3" s="36"/>
      <c r="J3" s="23"/>
      <c r="K3" s="23"/>
      <c r="L3" s="23"/>
      <c r="M3" s="23"/>
      <c r="N3" s="23"/>
      <c r="O3" s="23"/>
      <c r="P3" s="23"/>
      <c r="Q3" s="36"/>
      <c r="R3" s="23"/>
      <c r="S3" s="23"/>
      <c r="T3" s="23"/>
      <c r="U3" s="23"/>
      <c r="V3" s="23"/>
      <c r="W3" s="36"/>
      <c r="X3" s="23"/>
      <c r="Y3" s="23"/>
      <c r="Z3" s="23"/>
      <c r="AA3" s="23"/>
    </row>
    <row r="4" spans="1:27">
      <c r="A4" s="24" t="s">
        <v>3</v>
      </c>
      <c r="B4" s="25" t="s">
        <v>4</v>
      </c>
      <c r="C4" s="25" t="s">
        <v>5</v>
      </c>
      <c r="D4" s="25" t="s">
        <v>6</v>
      </c>
      <c r="E4" s="26" t="s">
        <v>7</v>
      </c>
      <c r="F4" s="27"/>
      <c r="G4" s="27"/>
      <c r="H4" s="27"/>
      <c r="I4" s="37"/>
      <c r="J4" s="30" t="s">
        <v>8</v>
      </c>
      <c r="K4" s="30"/>
      <c r="L4" s="30"/>
      <c r="M4" s="30"/>
      <c r="N4" s="30"/>
      <c r="O4" s="30"/>
      <c r="P4" s="30"/>
      <c r="Q4" s="38"/>
      <c r="R4" s="30"/>
      <c r="S4" s="30" t="s">
        <v>9</v>
      </c>
      <c r="T4" s="30"/>
      <c r="U4" s="30"/>
      <c r="V4" s="30"/>
      <c r="W4" s="38"/>
      <c r="X4" s="25" t="s">
        <v>10</v>
      </c>
      <c r="Y4" s="25" t="s">
        <v>11</v>
      </c>
      <c r="Z4" s="25" t="s">
        <v>12</v>
      </c>
      <c r="AA4" s="25" t="s">
        <v>13</v>
      </c>
    </row>
    <row r="5" ht="48" spans="1:27">
      <c r="A5" s="28"/>
      <c r="B5" s="29"/>
      <c r="C5" s="29"/>
      <c r="D5" s="29"/>
      <c r="E5" s="30" t="s">
        <v>14</v>
      </c>
      <c r="F5" s="30" t="s">
        <v>15</v>
      </c>
      <c r="G5" s="30" t="s">
        <v>16</v>
      </c>
      <c r="H5" s="30" t="s">
        <v>17</v>
      </c>
      <c r="I5" s="56" t="s">
        <v>18</v>
      </c>
      <c r="J5" s="30" t="s">
        <v>19</v>
      </c>
      <c r="K5" s="30" t="s">
        <v>20</v>
      </c>
      <c r="L5" s="30" t="s">
        <v>21</v>
      </c>
      <c r="M5" s="30" t="s">
        <v>22</v>
      </c>
      <c r="N5" s="30" t="s">
        <v>23</v>
      </c>
      <c r="O5" s="30" t="s">
        <v>24</v>
      </c>
      <c r="P5" s="30" t="s">
        <v>25</v>
      </c>
      <c r="Q5" s="38" t="s">
        <v>26</v>
      </c>
      <c r="R5" s="58" t="s">
        <v>27</v>
      </c>
      <c r="S5" s="30" t="s">
        <v>28</v>
      </c>
      <c r="T5" s="30" t="s">
        <v>29</v>
      </c>
      <c r="U5" s="30" t="s">
        <v>30</v>
      </c>
      <c r="V5" s="30" t="s">
        <v>31</v>
      </c>
      <c r="W5" s="56" t="s">
        <v>32</v>
      </c>
      <c r="X5" s="29"/>
      <c r="Y5" s="29"/>
      <c r="Z5" s="29"/>
      <c r="AA5" s="29"/>
    </row>
    <row r="6" ht="20" customHeight="1" spans="1:27">
      <c r="A6" s="49" t="s">
        <v>528</v>
      </c>
      <c r="B6" s="49" t="s">
        <v>529</v>
      </c>
      <c r="C6" s="30" t="s">
        <v>35</v>
      </c>
      <c r="D6" s="30" t="s">
        <v>36</v>
      </c>
      <c r="E6" s="50">
        <v>70</v>
      </c>
      <c r="F6" s="50">
        <v>4</v>
      </c>
      <c r="G6" s="50">
        <f>E6+F6</f>
        <v>74</v>
      </c>
      <c r="H6" s="50">
        <v>74</v>
      </c>
      <c r="I6" s="30">
        <f t="shared" ref="I6:I10" si="0">G6/H6*30</f>
        <v>30</v>
      </c>
      <c r="J6" s="51" t="s">
        <v>37</v>
      </c>
      <c r="K6" s="51" t="s">
        <v>37</v>
      </c>
      <c r="L6" s="51" t="s">
        <v>37</v>
      </c>
      <c r="M6" s="50">
        <v>15</v>
      </c>
      <c r="N6" s="50">
        <v>15</v>
      </c>
      <c r="O6" s="50">
        <v>29</v>
      </c>
      <c r="P6" s="50">
        <v>29</v>
      </c>
      <c r="Q6" s="30">
        <f t="shared" ref="Q6:Q10" si="1">(M6+O6)/(N6+P6)*60</f>
        <v>60</v>
      </c>
      <c r="R6" s="30">
        <v>60</v>
      </c>
      <c r="S6" s="50">
        <v>30</v>
      </c>
      <c r="T6" s="50">
        <v>7</v>
      </c>
      <c r="U6" s="50">
        <f>S6+T6</f>
        <v>37</v>
      </c>
      <c r="V6" s="50">
        <v>37</v>
      </c>
      <c r="W6" s="30">
        <f t="shared" ref="W6:W10" si="2">U6/V6*10</f>
        <v>10</v>
      </c>
      <c r="X6" s="30">
        <f t="shared" ref="X6:X10" si="3">I6+R6+W6</f>
        <v>100</v>
      </c>
      <c r="Y6" s="30">
        <v>1</v>
      </c>
      <c r="Z6" s="30">
        <v>5</v>
      </c>
      <c r="AA6" s="59">
        <f t="shared" ref="AA6:AA10" si="4">Y6/Z6</f>
        <v>0.2</v>
      </c>
    </row>
    <row r="7" ht="20" customHeight="1" spans="1:27">
      <c r="A7" s="49" t="s">
        <v>530</v>
      </c>
      <c r="B7" s="49" t="s">
        <v>531</v>
      </c>
      <c r="C7" s="30" t="s">
        <v>35</v>
      </c>
      <c r="D7" s="30" t="s">
        <v>36</v>
      </c>
      <c r="E7" s="51">
        <v>70</v>
      </c>
      <c r="F7" s="51">
        <v>4</v>
      </c>
      <c r="G7" s="51">
        <v>74</v>
      </c>
      <c r="H7" s="51">
        <v>74</v>
      </c>
      <c r="I7" s="30">
        <v>30</v>
      </c>
      <c r="J7" s="51" t="s">
        <v>37</v>
      </c>
      <c r="K7" s="51" t="s">
        <v>37</v>
      </c>
      <c r="L7" s="51" t="s">
        <v>37</v>
      </c>
      <c r="M7" s="51">
        <v>15</v>
      </c>
      <c r="N7" s="51">
        <v>15</v>
      </c>
      <c r="O7" s="51">
        <v>10</v>
      </c>
      <c r="P7" s="51">
        <v>29</v>
      </c>
      <c r="Q7" s="30">
        <f t="shared" si="1"/>
        <v>34.0909090909091</v>
      </c>
      <c r="R7" s="30">
        <v>34.0909090909091</v>
      </c>
      <c r="S7" s="51">
        <v>30</v>
      </c>
      <c r="T7" s="51">
        <v>0</v>
      </c>
      <c r="U7" s="51">
        <v>30</v>
      </c>
      <c r="V7" s="51">
        <v>37</v>
      </c>
      <c r="W7" s="30">
        <f t="shared" si="2"/>
        <v>8.10810810810811</v>
      </c>
      <c r="X7" s="30">
        <f t="shared" si="3"/>
        <v>72.1990171990172</v>
      </c>
      <c r="Y7" s="30">
        <v>2</v>
      </c>
      <c r="Z7" s="30">
        <v>5</v>
      </c>
      <c r="AA7" s="59">
        <f t="shared" si="4"/>
        <v>0.4</v>
      </c>
    </row>
    <row r="8" ht="20" customHeight="1" spans="1:27">
      <c r="A8" s="49" t="s">
        <v>532</v>
      </c>
      <c r="B8" s="49" t="s">
        <v>533</v>
      </c>
      <c r="C8" s="30" t="s">
        <v>35</v>
      </c>
      <c r="D8" s="30" t="s">
        <v>36</v>
      </c>
      <c r="E8" s="51">
        <v>70</v>
      </c>
      <c r="F8" s="51">
        <v>0</v>
      </c>
      <c r="G8" s="51">
        <v>70</v>
      </c>
      <c r="H8" s="51">
        <v>74</v>
      </c>
      <c r="I8" s="30">
        <f t="shared" si="0"/>
        <v>28.3783783783784</v>
      </c>
      <c r="J8" s="51" t="s">
        <v>37</v>
      </c>
      <c r="K8" s="51" t="s">
        <v>37</v>
      </c>
      <c r="L8" s="51" t="s">
        <v>37</v>
      </c>
      <c r="M8" s="51">
        <v>15</v>
      </c>
      <c r="N8" s="51">
        <v>15</v>
      </c>
      <c r="O8" s="51">
        <v>0</v>
      </c>
      <c r="P8" s="51">
        <v>29</v>
      </c>
      <c r="Q8" s="30">
        <f t="shared" si="1"/>
        <v>20.4545454545455</v>
      </c>
      <c r="R8" s="30">
        <v>20.4545454545455</v>
      </c>
      <c r="S8" s="51">
        <v>30</v>
      </c>
      <c r="T8" s="51">
        <v>0</v>
      </c>
      <c r="U8" s="51">
        <v>30</v>
      </c>
      <c r="V8" s="51">
        <v>37</v>
      </c>
      <c r="W8" s="30">
        <f t="shared" si="2"/>
        <v>8.10810810810811</v>
      </c>
      <c r="X8" s="30">
        <f t="shared" si="3"/>
        <v>56.9410319410319</v>
      </c>
      <c r="Y8" s="30">
        <v>3</v>
      </c>
      <c r="Z8" s="30">
        <v>5</v>
      </c>
      <c r="AA8" s="59">
        <f t="shared" si="4"/>
        <v>0.6</v>
      </c>
    </row>
    <row r="9" ht="20" customHeight="1" spans="1:27">
      <c r="A9" s="49" t="s">
        <v>534</v>
      </c>
      <c r="B9" s="49" t="s">
        <v>535</v>
      </c>
      <c r="C9" s="30" t="s">
        <v>35</v>
      </c>
      <c r="D9" s="30" t="s">
        <v>36</v>
      </c>
      <c r="E9" s="51">
        <v>70</v>
      </c>
      <c r="F9" s="51">
        <v>0</v>
      </c>
      <c r="G9" s="51">
        <v>70</v>
      </c>
      <c r="H9" s="51">
        <v>74</v>
      </c>
      <c r="I9" s="30">
        <f t="shared" si="0"/>
        <v>28.3783783783784</v>
      </c>
      <c r="J9" s="51" t="s">
        <v>37</v>
      </c>
      <c r="K9" s="51" t="s">
        <v>37</v>
      </c>
      <c r="L9" s="51" t="s">
        <v>37</v>
      </c>
      <c r="M9" s="51">
        <v>15</v>
      </c>
      <c r="N9" s="51">
        <v>15</v>
      </c>
      <c r="O9" s="51">
        <v>0</v>
      </c>
      <c r="P9" s="51">
        <v>29</v>
      </c>
      <c r="Q9" s="30">
        <f t="shared" si="1"/>
        <v>20.4545454545455</v>
      </c>
      <c r="R9" s="30">
        <v>20.4545454545455</v>
      </c>
      <c r="S9" s="51">
        <v>30</v>
      </c>
      <c r="T9" s="51">
        <v>0</v>
      </c>
      <c r="U9" s="51">
        <v>30</v>
      </c>
      <c r="V9" s="51">
        <v>37</v>
      </c>
      <c r="W9" s="30">
        <f t="shared" si="2"/>
        <v>8.10810810810811</v>
      </c>
      <c r="X9" s="30">
        <f t="shared" si="3"/>
        <v>56.9410319410319</v>
      </c>
      <c r="Y9" s="30">
        <v>3</v>
      </c>
      <c r="Z9" s="30">
        <v>5</v>
      </c>
      <c r="AA9" s="59">
        <f t="shared" si="4"/>
        <v>0.6</v>
      </c>
    </row>
    <row r="10" ht="20" customHeight="1" spans="1:27">
      <c r="A10" s="12" t="s">
        <v>536</v>
      </c>
      <c r="B10" s="12" t="s">
        <v>537</v>
      </c>
      <c r="C10" s="30" t="s">
        <v>35</v>
      </c>
      <c r="D10" s="25" t="s">
        <v>36</v>
      </c>
      <c r="E10" s="52">
        <v>70</v>
      </c>
      <c r="F10" s="52">
        <v>0</v>
      </c>
      <c r="G10" s="52">
        <v>70</v>
      </c>
      <c r="H10" s="52">
        <v>74</v>
      </c>
      <c r="I10" s="25">
        <f t="shared" si="0"/>
        <v>28.3783783783784</v>
      </c>
      <c r="J10" s="57" t="s">
        <v>37</v>
      </c>
      <c r="K10" s="57" t="s">
        <v>37</v>
      </c>
      <c r="L10" s="57" t="s">
        <v>37</v>
      </c>
      <c r="M10" s="52">
        <v>15</v>
      </c>
      <c r="N10" s="52">
        <v>15</v>
      </c>
      <c r="O10" s="52">
        <v>0</v>
      </c>
      <c r="P10" s="52">
        <v>29</v>
      </c>
      <c r="Q10" s="25">
        <f t="shared" si="1"/>
        <v>20.4545454545455</v>
      </c>
      <c r="R10" s="25">
        <v>20.4545454545455</v>
      </c>
      <c r="S10" s="52">
        <v>30</v>
      </c>
      <c r="T10" s="52">
        <v>0</v>
      </c>
      <c r="U10" s="52">
        <v>30</v>
      </c>
      <c r="V10" s="52">
        <v>37</v>
      </c>
      <c r="W10" s="25">
        <f t="shared" si="2"/>
        <v>8.10810810810811</v>
      </c>
      <c r="X10" s="25">
        <f t="shared" si="3"/>
        <v>56.9410319410319</v>
      </c>
      <c r="Y10" s="25">
        <v>3</v>
      </c>
      <c r="Z10" s="25">
        <v>5</v>
      </c>
      <c r="AA10" s="60">
        <f t="shared" si="4"/>
        <v>0.6</v>
      </c>
    </row>
    <row r="11" ht="68" customHeight="1" spans="1:27">
      <c r="A11" s="53" t="s">
        <v>174</v>
      </c>
      <c r="B11" s="53"/>
      <c r="C11" s="53"/>
      <c r="D11" s="53"/>
      <c r="E11" s="53"/>
      <c r="F11" s="53"/>
      <c r="G11" s="53"/>
      <c r="H11" s="53"/>
      <c r="I11" s="53"/>
      <c r="J11" s="53"/>
      <c r="K11" s="53"/>
      <c r="L11" s="53"/>
      <c r="M11" s="53"/>
      <c r="N11" s="53"/>
      <c r="O11" s="53"/>
      <c r="P11" s="53"/>
      <c r="Q11" s="53"/>
      <c r="R11" s="53"/>
      <c r="S11" s="53"/>
      <c r="T11" s="53"/>
      <c r="U11" s="53"/>
      <c r="V11" s="53"/>
      <c r="W11" s="53"/>
      <c r="X11" s="53"/>
      <c r="Y11" s="53"/>
      <c r="Z11" s="53"/>
      <c r="AA11" s="61"/>
    </row>
  </sheetData>
  <mergeCells count="15">
    <mergeCell ref="A1:AA1"/>
    <mergeCell ref="A2:AA2"/>
    <mergeCell ref="A3:AA3"/>
    <mergeCell ref="E4:I4"/>
    <mergeCell ref="J4:R4"/>
    <mergeCell ref="S4:W4"/>
    <mergeCell ref="A11:AA11"/>
    <mergeCell ref="A4:A5"/>
    <mergeCell ref="B4:B5"/>
    <mergeCell ref="C4:C5"/>
    <mergeCell ref="D4:D5"/>
    <mergeCell ref="X4:X5"/>
    <mergeCell ref="Y4:Y5"/>
    <mergeCell ref="Z4:Z5"/>
    <mergeCell ref="AA4:AA5"/>
  </mergeCells>
  <pageMargins left="0.75" right="0.75" top="1" bottom="1" header="0.5" footer="0.5"/>
  <pageSetup paperSize="9" scale="47" fitToHeight="0" orientation="landscape"/>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18"/>
  <sheetViews>
    <sheetView zoomScale="85" zoomScaleNormal="85" workbookViewId="0">
      <selection activeCell="A6" sqref="$A6:$XFD14"/>
    </sheetView>
  </sheetViews>
  <sheetFormatPr defaultColWidth="9" defaultRowHeight="14.25"/>
  <cols>
    <col min="1" max="1" width="12.125" style="17"/>
    <col min="2" max="2" width="13.9083333333333" style="18" customWidth="1"/>
    <col min="3" max="3" width="7.25" style="18" customWidth="1"/>
    <col min="4" max="4" width="8.125" style="18" customWidth="1"/>
    <col min="5" max="5" width="5.875" style="18"/>
    <col min="6" max="6" width="6.25" style="18"/>
    <col min="7" max="7" width="8.125" style="18"/>
    <col min="8" max="8" width="12.125" style="18"/>
    <col min="9" max="9" width="11.125" style="19"/>
    <col min="10" max="10" width="6.625" style="18"/>
    <col min="11" max="11" width="8.375" style="18"/>
    <col min="12" max="12" width="11.125" style="19"/>
    <col min="13" max="13" width="6.125" style="18"/>
    <col min="14" max="14" width="5.875" style="18"/>
    <col min="15" max="16" width="6.625" style="18"/>
    <col min="17" max="18" width="11.125" style="19"/>
    <col min="19" max="19" width="6.625" style="18"/>
    <col min="20" max="20" width="4.875" style="18"/>
    <col min="21" max="21" width="6.75" style="18"/>
    <col min="22" max="22" width="11.625" style="18"/>
    <col min="23" max="24" width="11.125" style="19"/>
    <col min="25" max="26" width="6.125" style="18"/>
    <col min="27" max="27" width="10.6666666666667" style="18"/>
  </cols>
  <sheetData>
    <row r="1" ht="28.5" customHeight="1" spans="1:27">
      <c r="A1" s="20" t="s">
        <v>538</v>
      </c>
      <c r="B1" s="21"/>
      <c r="C1" s="21"/>
      <c r="D1" s="21"/>
      <c r="E1" s="21"/>
      <c r="F1" s="21"/>
      <c r="G1" s="21"/>
      <c r="H1" s="21"/>
      <c r="I1" s="34"/>
      <c r="J1" s="21"/>
      <c r="K1" s="21"/>
      <c r="L1" s="34"/>
      <c r="M1" s="21"/>
      <c r="N1" s="21"/>
      <c r="O1" s="21"/>
      <c r="P1" s="21"/>
      <c r="Q1" s="34"/>
      <c r="R1" s="34"/>
      <c r="S1" s="21"/>
      <c r="T1" s="21"/>
      <c r="U1" s="21"/>
      <c r="V1" s="21"/>
      <c r="W1" s="34"/>
      <c r="X1" s="34"/>
      <c r="Y1" s="21"/>
      <c r="Z1" s="21"/>
      <c r="AA1" s="21"/>
    </row>
    <row r="2" ht="18" customHeight="1" spans="1:27">
      <c r="A2" s="22" t="s">
        <v>1</v>
      </c>
      <c r="B2" s="22"/>
      <c r="C2" s="22"/>
      <c r="D2" s="22"/>
      <c r="E2" s="22"/>
      <c r="F2" s="22"/>
      <c r="G2" s="22"/>
      <c r="H2" s="22"/>
      <c r="I2" s="35"/>
      <c r="J2" s="22"/>
      <c r="K2" s="22"/>
      <c r="L2" s="35"/>
      <c r="M2" s="22"/>
      <c r="N2" s="22"/>
      <c r="O2" s="22"/>
      <c r="P2" s="22"/>
      <c r="Q2" s="35"/>
      <c r="R2" s="35"/>
      <c r="S2" s="22"/>
      <c r="T2" s="22"/>
      <c r="U2" s="22"/>
      <c r="V2" s="22"/>
      <c r="W2" s="35"/>
      <c r="X2" s="35"/>
      <c r="Y2" s="22"/>
      <c r="Z2" s="22"/>
      <c r="AA2" s="22"/>
    </row>
    <row r="3" ht="20.25" customHeight="1" spans="1:27">
      <c r="A3" s="23" t="s">
        <v>2</v>
      </c>
      <c r="B3" s="23"/>
      <c r="C3" s="23"/>
      <c r="D3" s="23"/>
      <c r="E3" s="23"/>
      <c r="F3" s="23"/>
      <c r="G3" s="23"/>
      <c r="H3" s="23"/>
      <c r="I3" s="36"/>
      <c r="J3" s="23"/>
      <c r="K3" s="23"/>
      <c r="L3" s="36"/>
      <c r="M3" s="23"/>
      <c r="N3" s="23"/>
      <c r="O3" s="23"/>
      <c r="P3" s="23"/>
      <c r="Q3" s="36"/>
      <c r="R3" s="36"/>
      <c r="S3" s="23"/>
      <c r="T3" s="23"/>
      <c r="U3" s="23"/>
      <c r="V3" s="23"/>
      <c r="W3" s="36"/>
      <c r="X3" s="36"/>
      <c r="Y3" s="23"/>
      <c r="Z3" s="23"/>
      <c r="AA3" s="23"/>
    </row>
    <row r="4" ht="26.25" customHeight="1" spans="1:27">
      <c r="A4" s="24" t="s">
        <v>3</v>
      </c>
      <c r="B4" s="25" t="s">
        <v>4</v>
      </c>
      <c r="C4" s="25" t="s">
        <v>5</v>
      </c>
      <c r="D4" s="25" t="s">
        <v>6</v>
      </c>
      <c r="E4" s="26" t="s">
        <v>7</v>
      </c>
      <c r="F4" s="27"/>
      <c r="G4" s="27"/>
      <c r="H4" s="27"/>
      <c r="I4" s="37"/>
      <c r="J4" s="30" t="s">
        <v>8</v>
      </c>
      <c r="K4" s="30"/>
      <c r="L4" s="38"/>
      <c r="M4" s="30"/>
      <c r="N4" s="30"/>
      <c r="O4" s="30"/>
      <c r="P4" s="30"/>
      <c r="Q4" s="38"/>
      <c r="R4" s="38"/>
      <c r="S4" s="30" t="s">
        <v>9</v>
      </c>
      <c r="T4" s="30"/>
      <c r="U4" s="30"/>
      <c r="V4" s="30"/>
      <c r="W4" s="38"/>
      <c r="X4" s="43" t="s">
        <v>10</v>
      </c>
      <c r="Y4" s="25" t="s">
        <v>11</v>
      </c>
      <c r="Z4" s="25" t="s">
        <v>12</v>
      </c>
      <c r="AA4" s="25" t="s">
        <v>13</v>
      </c>
    </row>
    <row r="5" ht="52.5" customHeight="1" spans="1:27">
      <c r="A5" s="28"/>
      <c r="B5" s="29"/>
      <c r="C5" s="29"/>
      <c r="D5" s="29"/>
      <c r="E5" s="30" t="s">
        <v>14</v>
      </c>
      <c r="F5" s="30" t="s">
        <v>15</v>
      </c>
      <c r="G5" s="30" t="s">
        <v>16</v>
      </c>
      <c r="H5" s="30" t="s">
        <v>17</v>
      </c>
      <c r="I5" s="39" t="s">
        <v>18</v>
      </c>
      <c r="J5" s="30" t="s">
        <v>19</v>
      </c>
      <c r="K5" s="30" t="s">
        <v>20</v>
      </c>
      <c r="L5" s="38" t="s">
        <v>21</v>
      </c>
      <c r="M5" s="30" t="s">
        <v>22</v>
      </c>
      <c r="N5" s="30" t="s">
        <v>23</v>
      </c>
      <c r="O5" s="30" t="s">
        <v>24</v>
      </c>
      <c r="P5" s="30" t="s">
        <v>25</v>
      </c>
      <c r="Q5" s="38" t="s">
        <v>26</v>
      </c>
      <c r="R5" s="39" t="s">
        <v>27</v>
      </c>
      <c r="S5" s="30" t="s">
        <v>28</v>
      </c>
      <c r="T5" s="30" t="s">
        <v>29</v>
      </c>
      <c r="U5" s="30" t="s">
        <v>30</v>
      </c>
      <c r="V5" s="30" t="s">
        <v>31</v>
      </c>
      <c r="W5" s="39" t="s">
        <v>32</v>
      </c>
      <c r="X5" s="44"/>
      <c r="Y5" s="29"/>
      <c r="Z5" s="29"/>
      <c r="AA5" s="29"/>
    </row>
    <row r="6" ht="20" customHeight="1" spans="1:27">
      <c r="A6" s="31" t="s">
        <v>539</v>
      </c>
      <c r="B6" s="31" t="s">
        <v>540</v>
      </c>
      <c r="C6" s="31" t="s">
        <v>275</v>
      </c>
      <c r="D6" s="31" t="s">
        <v>36</v>
      </c>
      <c r="E6" s="30">
        <v>70</v>
      </c>
      <c r="F6" s="30">
        <v>19</v>
      </c>
      <c r="G6" s="30">
        <v>89</v>
      </c>
      <c r="H6" s="30">
        <f>MAX(G$6:G$73)</f>
        <v>89</v>
      </c>
      <c r="I6" s="30">
        <f t="shared" ref="I6:I14" si="0">G6/H6*30</f>
        <v>30</v>
      </c>
      <c r="J6" s="30">
        <v>3.75</v>
      </c>
      <c r="K6" s="30">
        <f>MAX(J$6:J$73)</f>
        <v>4.03</v>
      </c>
      <c r="L6" s="30">
        <f t="shared" ref="L6:L14" si="1">J6/K6*45</f>
        <v>41.8734491315136</v>
      </c>
      <c r="M6" s="30" t="s">
        <v>37</v>
      </c>
      <c r="N6" s="30" t="s">
        <v>37</v>
      </c>
      <c r="O6" s="30">
        <v>43.125</v>
      </c>
      <c r="P6" s="30">
        <v>43.125</v>
      </c>
      <c r="Q6" s="30">
        <f t="shared" ref="Q6:Q14" si="2">O6/P6*15</f>
        <v>15</v>
      </c>
      <c r="R6" s="30">
        <f t="shared" ref="R6:R14" si="3">L6+Q6</f>
        <v>56.8734491315136</v>
      </c>
      <c r="S6" s="30">
        <v>30</v>
      </c>
      <c r="T6" s="30">
        <v>2.5</v>
      </c>
      <c r="U6" s="30">
        <v>32.5</v>
      </c>
      <c r="V6" s="30">
        <f>MAX(U$6:U$73)</f>
        <v>32.5</v>
      </c>
      <c r="W6" s="30">
        <f t="shared" ref="W6:W14" si="4">U6/V6*10</f>
        <v>10</v>
      </c>
      <c r="X6" s="30">
        <f t="shared" ref="X6:X14" si="5">I6+R6+W6</f>
        <v>96.8734491315136</v>
      </c>
      <c r="Y6" s="30">
        <v>1</v>
      </c>
      <c r="Z6" s="30">
        <v>9</v>
      </c>
      <c r="AA6" s="45">
        <f>Y6/Z6</f>
        <v>0.111111111111111</v>
      </c>
    </row>
    <row r="7" ht="20" customHeight="1" spans="1:27">
      <c r="A7" s="31" t="s">
        <v>541</v>
      </c>
      <c r="B7" s="31" t="s">
        <v>542</v>
      </c>
      <c r="C7" s="31" t="s">
        <v>275</v>
      </c>
      <c r="D7" s="31" t="s">
        <v>36</v>
      </c>
      <c r="E7" s="30">
        <v>70</v>
      </c>
      <c r="F7" s="30">
        <v>4</v>
      </c>
      <c r="G7" s="30">
        <v>74</v>
      </c>
      <c r="H7" s="30">
        <f t="shared" ref="H7:H14" si="6">MAX(G$6:G$73)</f>
        <v>89</v>
      </c>
      <c r="I7" s="30">
        <f t="shared" si="0"/>
        <v>24.9438202247191</v>
      </c>
      <c r="J7" s="30">
        <v>3.72</v>
      </c>
      <c r="K7" s="30">
        <f t="shared" ref="K7:K14" si="7">MAX(J$6:J$73)</f>
        <v>4.03</v>
      </c>
      <c r="L7" s="30">
        <f t="shared" si="1"/>
        <v>41.5384615384615</v>
      </c>
      <c r="M7" s="30" t="s">
        <v>37</v>
      </c>
      <c r="N7" s="30" t="s">
        <v>37</v>
      </c>
      <c r="O7" s="30">
        <v>40</v>
      </c>
      <c r="P7" s="30">
        <v>43.125</v>
      </c>
      <c r="Q7" s="30">
        <f t="shared" si="2"/>
        <v>13.9130434782609</v>
      </c>
      <c r="R7" s="30">
        <f t="shared" si="3"/>
        <v>55.4515050167224</v>
      </c>
      <c r="S7" s="30">
        <v>30</v>
      </c>
      <c r="T7" s="30">
        <v>0</v>
      </c>
      <c r="U7" s="30">
        <v>30</v>
      </c>
      <c r="V7" s="30">
        <f t="shared" ref="V7:V14" si="8">MAX(U$6:U$73)</f>
        <v>32.5</v>
      </c>
      <c r="W7" s="30">
        <f t="shared" si="4"/>
        <v>9.23076923076923</v>
      </c>
      <c r="X7" s="30">
        <f t="shared" si="5"/>
        <v>89.6260944722107</v>
      </c>
      <c r="Y7" s="30">
        <v>2</v>
      </c>
      <c r="Z7" s="30">
        <v>9</v>
      </c>
      <c r="AA7" s="45">
        <f t="shared" ref="AA7:AA14" si="9">Y7/Z7</f>
        <v>0.222222222222222</v>
      </c>
    </row>
    <row r="8" ht="20" customHeight="1" spans="1:27">
      <c r="A8" s="31" t="s">
        <v>543</v>
      </c>
      <c r="B8" s="31" t="s">
        <v>544</v>
      </c>
      <c r="C8" s="31" t="s">
        <v>521</v>
      </c>
      <c r="D8" s="31" t="s">
        <v>36</v>
      </c>
      <c r="E8" s="30">
        <v>70</v>
      </c>
      <c r="F8" s="30">
        <v>13</v>
      </c>
      <c r="G8" s="30">
        <v>83</v>
      </c>
      <c r="H8" s="30">
        <f t="shared" si="6"/>
        <v>89</v>
      </c>
      <c r="I8" s="30">
        <f t="shared" si="0"/>
        <v>27.9775280898876</v>
      </c>
      <c r="J8" s="30">
        <v>4.03</v>
      </c>
      <c r="K8" s="30">
        <f t="shared" si="7"/>
        <v>4.03</v>
      </c>
      <c r="L8" s="30">
        <f t="shared" si="1"/>
        <v>45</v>
      </c>
      <c r="M8" s="30" t="s">
        <v>37</v>
      </c>
      <c r="N8" s="30" t="s">
        <v>37</v>
      </c>
      <c r="O8" s="30">
        <v>0</v>
      </c>
      <c r="P8" s="30">
        <v>43.125</v>
      </c>
      <c r="Q8" s="30">
        <f t="shared" si="2"/>
        <v>0</v>
      </c>
      <c r="R8" s="30">
        <f t="shared" si="3"/>
        <v>45</v>
      </c>
      <c r="S8" s="30">
        <v>30</v>
      </c>
      <c r="T8" s="30">
        <v>0</v>
      </c>
      <c r="U8" s="30">
        <v>30</v>
      </c>
      <c r="V8" s="30">
        <f t="shared" si="8"/>
        <v>32.5</v>
      </c>
      <c r="W8" s="30">
        <f t="shared" si="4"/>
        <v>9.23076923076923</v>
      </c>
      <c r="X8" s="30">
        <f t="shared" si="5"/>
        <v>82.2082973206569</v>
      </c>
      <c r="Y8" s="30">
        <v>3</v>
      </c>
      <c r="Z8" s="30">
        <v>9</v>
      </c>
      <c r="AA8" s="45">
        <f t="shared" si="9"/>
        <v>0.333333333333333</v>
      </c>
    </row>
    <row r="9" ht="20" customHeight="1" spans="1:27">
      <c r="A9" s="31" t="s">
        <v>545</v>
      </c>
      <c r="B9" s="31" t="s">
        <v>546</v>
      </c>
      <c r="C9" s="31" t="s">
        <v>275</v>
      </c>
      <c r="D9" s="31" t="s">
        <v>36</v>
      </c>
      <c r="E9" s="30">
        <v>70</v>
      </c>
      <c r="F9" s="30">
        <v>0</v>
      </c>
      <c r="G9" s="30">
        <v>70</v>
      </c>
      <c r="H9" s="30">
        <f t="shared" si="6"/>
        <v>89</v>
      </c>
      <c r="I9" s="30">
        <f t="shared" si="0"/>
        <v>23.5955056179775</v>
      </c>
      <c r="J9" s="40">
        <v>3.78</v>
      </c>
      <c r="K9" s="30">
        <f t="shared" si="7"/>
        <v>4.03</v>
      </c>
      <c r="L9" s="30">
        <f t="shared" si="1"/>
        <v>42.2084367245658</v>
      </c>
      <c r="M9" s="30" t="s">
        <v>37</v>
      </c>
      <c r="N9" s="30" t="s">
        <v>37</v>
      </c>
      <c r="O9" s="30">
        <v>20</v>
      </c>
      <c r="P9" s="30">
        <v>43.125</v>
      </c>
      <c r="Q9" s="30">
        <f t="shared" si="2"/>
        <v>6.95652173913043</v>
      </c>
      <c r="R9" s="30">
        <f t="shared" si="3"/>
        <v>49.1649584636962</v>
      </c>
      <c r="S9" s="30">
        <v>30</v>
      </c>
      <c r="T9" s="30">
        <v>0</v>
      </c>
      <c r="U9" s="30">
        <v>30</v>
      </c>
      <c r="V9" s="30">
        <f t="shared" si="8"/>
        <v>32.5</v>
      </c>
      <c r="W9" s="30">
        <f t="shared" si="4"/>
        <v>9.23076923076923</v>
      </c>
      <c r="X9" s="30">
        <f t="shared" si="5"/>
        <v>81.9912333124429</v>
      </c>
      <c r="Y9" s="30">
        <v>4</v>
      </c>
      <c r="Z9" s="30">
        <v>9</v>
      </c>
      <c r="AA9" s="45">
        <f t="shared" si="9"/>
        <v>0.444444444444444</v>
      </c>
    </row>
    <row r="10" ht="20" customHeight="1" spans="1:27">
      <c r="A10" s="31" t="s">
        <v>547</v>
      </c>
      <c r="B10" s="31" t="s">
        <v>548</v>
      </c>
      <c r="C10" s="31" t="s">
        <v>521</v>
      </c>
      <c r="D10" s="31" t="s">
        <v>36</v>
      </c>
      <c r="E10" s="30">
        <v>70</v>
      </c>
      <c r="F10" s="30">
        <v>0</v>
      </c>
      <c r="G10" s="30">
        <v>70</v>
      </c>
      <c r="H10" s="30">
        <f t="shared" si="6"/>
        <v>89</v>
      </c>
      <c r="I10" s="30">
        <f t="shared" si="0"/>
        <v>23.5955056179775</v>
      </c>
      <c r="J10" s="30">
        <v>3.84</v>
      </c>
      <c r="K10" s="30">
        <f t="shared" si="7"/>
        <v>4.03</v>
      </c>
      <c r="L10" s="30">
        <f t="shared" si="1"/>
        <v>42.87841191067</v>
      </c>
      <c r="M10" s="30" t="s">
        <v>37</v>
      </c>
      <c r="N10" s="30" t="s">
        <v>37</v>
      </c>
      <c r="O10" s="30">
        <v>0</v>
      </c>
      <c r="P10" s="30">
        <v>43.125</v>
      </c>
      <c r="Q10" s="30">
        <f t="shared" si="2"/>
        <v>0</v>
      </c>
      <c r="R10" s="30">
        <f t="shared" si="3"/>
        <v>42.87841191067</v>
      </c>
      <c r="S10" s="30">
        <v>30</v>
      </c>
      <c r="T10" s="30">
        <v>0</v>
      </c>
      <c r="U10" s="30">
        <v>30</v>
      </c>
      <c r="V10" s="30">
        <f t="shared" si="8"/>
        <v>32.5</v>
      </c>
      <c r="W10" s="30">
        <f t="shared" si="4"/>
        <v>9.23076923076923</v>
      </c>
      <c r="X10" s="30">
        <f t="shared" si="5"/>
        <v>75.7046867594167</v>
      </c>
      <c r="Y10" s="30">
        <v>5</v>
      </c>
      <c r="Z10" s="30">
        <v>9</v>
      </c>
      <c r="AA10" s="45">
        <f t="shared" si="9"/>
        <v>0.555555555555556</v>
      </c>
    </row>
    <row r="11" ht="20" customHeight="1" spans="1:27">
      <c r="A11" s="31" t="s">
        <v>549</v>
      </c>
      <c r="B11" s="31" t="s">
        <v>550</v>
      </c>
      <c r="C11" s="31" t="s">
        <v>275</v>
      </c>
      <c r="D11" s="31" t="s">
        <v>36</v>
      </c>
      <c r="E11" s="30">
        <v>70</v>
      </c>
      <c r="F11" s="30">
        <v>0</v>
      </c>
      <c r="G11" s="30">
        <v>70</v>
      </c>
      <c r="H11" s="30">
        <f t="shared" si="6"/>
        <v>89</v>
      </c>
      <c r="I11" s="30">
        <f t="shared" si="0"/>
        <v>23.5955056179775</v>
      </c>
      <c r="J11" s="30">
        <v>3.56</v>
      </c>
      <c r="K11" s="30">
        <f t="shared" si="7"/>
        <v>4.03</v>
      </c>
      <c r="L11" s="30">
        <f t="shared" si="1"/>
        <v>39.7518610421836</v>
      </c>
      <c r="M11" s="30" t="s">
        <v>37</v>
      </c>
      <c r="N11" s="30" t="s">
        <v>37</v>
      </c>
      <c r="O11" s="30">
        <v>0</v>
      </c>
      <c r="P11" s="30">
        <v>43.125</v>
      </c>
      <c r="Q11" s="30">
        <f t="shared" si="2"/>
        <v>0</v>
      </c>
      <c r="R11" s="30">
        <f t="shared" si="3"/>
        <v>39.7518610421836</v>
      </c>
      <c r="S11" s="30">
        <v>30</v>
      </c>
      <c r="T11" s="30">
        <v>0</v>
      </c>
      <c r="U11" s="30">
        <v>30</v>
      </c>
      <c r="V11" s="30">
        <f t="shared" si="8"/>
        <v>32.5</v>
      </c>
      <c r="W11" s="30">
        <f t="shared" si="4"/>
        <v>9.23076923076923</v>
      </c>
      <c r="X11" s="30">
        <f t="shared" si="5"/>
        <v>72.5781358909304</v>
      </c>
      <c r="Y11" s="30">
        <v>6</v>
      </c>
      <c r="Z11" s="30">
        <v>9</v>
      </c>
      <c r="AA11" s="45">
        <f t="shared" si="9"/>
        <v>0.666666666666667</v>
      </c>
    </row>
    <row r="12" ht="20" customHeight="1" spans="1:27">
      <c r="A12" s="31" t="s">
        <v>551</v>
      </c>
      <c r="B12" s="31" t="s">
        <v>552</v>
      </c>
      <c r="C12" s="31" t="s">
        <v>275</v>
      </c>
      <c r="D12" s="31" t="s">
        <v>36</v>
      </c>
      <c r="E12" s="30">
        <v>70</v>
      </c>
      <c r="F12" s="30">
        <v>0</v>
      </c>
      <c r="G12" s="30">
        <v>70</v>
      </c>
      <c r="H12" s="30">
        <f t="shared" si="6"/>
        <v>89</v>
      </c>
      <c r="I12" s="30">
        <f t="shared" si="0"/>
        <v>23.5955056179775</v>
      </c>
      <c r="J12" s="41">
        <v>3.44</v>
      </c>
      <c r="K12" s="30">
        <f t="shared" si="7"/>
        <v>4.03</v>
      </c>
      <c r="L12" s="30">
        <f t="shared" si="1"/>
        <v>38.4119106699752</v>
      </c>
      <c r="M12" s="30" t="s">
        <v>37</v>
      </c>
      <c r="N12" s="30" t="s">
        <v>37</v>
      </c>
      <c r="O12" s="30">
        <v>0</v>
      </c>
      <c r="P12" s="30">
        <v>43.125</v>
      </c>
      <c r="Q12" s="30">
        <f t="shared" si="2"/>
        <v>0</v>
      </c>
      <c r="R12" s="30">
        <f t="shared" si="3"/>
        <v>38.4119106699752</v>
      </c>
      <c r="S12" s="30">
        <v>30</v>
      </c>
      <c r="T12" s="30">
        <v>0</v>
      </c>
      <c r="U12" s="30">
        <v>30</v>
      </c>
      <c r="V12" s="30">
        <f t="shared" si="8"/>
        <v>32.5</v>
      </c>
      <c r="W12" s="30">
        <f t="shared" si="4"/>
        <v>9.23076923076923</v>
      </c>
      <c r="X12" s="30">
        <f t="shared" si="5"/>
        <v>71.2381855187219</v>
      </c>
      <c r="Y12" s="30">
        <v>7</v>
      </c>
      <c r="Z12" s="30">
        <v>9</v>
      </c>
      <c r="AA12" s="45">
        <f t="shared" si="9"/>
        <v>0.777777777777778</v>
      </c>
    </row>
    <row r="13" ht="20" customHeight="1" spans="1:27">
      <c r="A13" s="31" t="s">
        <v>553</v>
      </c>
      <c r="B13" s="31" t="s">
        <v>554</v>
      </c>
      <c r="C13" s="31" t="s">
        <v>275</v>
      </c>
      <c r="D13" s="31" t="s">
        <v>36</v>
      </c>
      <c r="E13" s="30">
        <v>70</v>
      </c>
      <c r="F13" s="30">
        <v>0</v>
      </c>
      <c r="G13" s="30">
        <v>70</v>
      </c>
      <c r="H13" s="30">
        <f t="shared" si="6"/>
        <v>89</v>
      </c>
      <c r="I13" s="30">
        <f t="shared" si="0"/>
        <v>23.5955056179775</v>
      </c>
      <c r="J13" s="30">
        <v>3.28</v>
      </c>
      <c r="K13" s="30">
        <f t="shared" si="7"/>
        <v>4.03</v>
      </c>
      <c r="L13" s="30">
        <f t="shared" si="1"/>
        <v>36.6253101736973</v>
      </c>
      <c r="M13" s="30" t="s">
        <v>37</v>
      </c>
      <c r="N13" s="30" t="s">
        <v>37</v>
      </c>
      <c r="O13" s="30">
        <v>0</v>
      </c>
      <c r="P13" s="30">
        <v>43.125</v>
      </c>
      <c r="Q13" s="30">
        <f t="shared" si="2"/>
        <v>0</v>
      </c>
      <c r="R13" s="30">
        <f t="shared" si="3"/>
        <v>36.6253101736973</v>
      </c>
      <c r="S13" s="30">
        <v>30</v>
      </c>
      <c r="T13" s="30">
        <v>0</v>
      </c>
      <c r="U13" s="30">
        <v>30</v>
      </c>
      <c r="V13" s="30">
        <f t="shared" si="8"/>
        <v>32.5</v>
      </c>
      <c r="W13" s="30">
        <f t="shared" si="4"/>
        <v>9.23076923076923</v>
      </c>
      <c r="X13" s="30">
        <f t="shared" si="5"/>
        <v>69.451585022444</v>
      </c>
      <c r="Y13" s="30">
        <v>8</v>
      </c>
      <c r="Z13" s="30">
        <v>9</v>
      </c>
      <c r="AA13" s="45">
        <f t="shared" si="9"/>
        <v>0.888888888888889</v>
      </c>
    </row>
    <row r="14" ht="20" customHeight="1" spans="1:27">
      <c r="A14" s="31" t="s">
        <v>555</v>
      </c>
      <c r="B14" s="31" t="s">
        <v>556</v>
      </c>
      <c r="C14" s="31" t="s">
        <v>275</v>
      </c>
      <c r="D14" s="31" t="s">
        <v>36</v>
      </c>
      <c r="E14" s="25">
        <v>70</v>
      </c>
      <c r="F14" s="25">
        <v>0</v>
      </c>
      <c r="G14" s="25">
        <v>70</v>
      </c>
      <c r="H14" s="25">
        <f t="shared" si="6"/>
        <v>89</v>
      </c>
      <c r="I14" s="25">
        <f t="shared" si="0"/>
        <v>23.5955056179775</v>
      </c>
      <c r="J14" s="25">
        <v>3.13</v>
      </c>
      <c r="K14" s="25">
        <f t="shared" si="7"/>
        <v>4.03</v>
      </c>
      <c r="L14" s="25">
        <f t="shared" si="1"/>
        <v>34.9503722084367</v>
      </c>
      <c r="M14" s="25" t="s">
        <v>37</v>
      </c>
      <c r="N14" s="25" t="s">
        <v>37</v>
      </c>
      <c r="O14" s="25">
        <v>0</v>
      </c>
      <c r="P14" s="25">
        <v>43.125</v>
      </c>
      <c r="Q14" s="25">
        <f t="shared" si="2"/>
        <v>0</v>
      </c>
      <c r="R14" s="25">
        <f t="shared" si="3"/>
        <v>34.9503722084367</v>
      </c>
      <c r="S14" s="25">
        <v>30</v>
      </c>
      <c r="T14" s="25">
        <v>0</v>
      </c>
      <c r="U14" s="25">
        <v>30</v>
      </c>
      <c r="V14" s="25">
        <f t="shared" si="8"/>
        <v>32.5</v>
      </c>
      <c r="W14" s="25">
        <f t="shared" si="4"/>
        <v>9.23076923076923</v>
      </c>
      <c r="X14" s="25">
        <f t="shared" si="5"/>
        <v>67.7766470571835</v>
      </c>
      <c r="Y14" s="25">
        <v>9</v>
      </c>
      <c r="Z14" s="25">
        <v>9</v>
      </c>
      <c r="AA14" s="46">
        <f t="shared" si="9"/>
        <v>1</v>
      </c>
    </row>
    <row r="15" ht="61.5" customHeight="1" spans="1:27">
      <c r="A15" s="32" t="s">
        <v>174</v>
      </c>
      <c r="B15" s="32"/>
      <c r="C15" s="32"/>
      <c r="D15" s="32"/>
      <c r="E15" s="32"/>
      <c r="F15" s="32"/>
      <c r="G15" s="32"/>
      <c r="H15" s="32"/>
      <c r="I15" s="32"/>
      <c r="J15" s="32"/>
      <c r="K15" s="32"/>
      <c r="L15" s="32"/>
      <c r="M15" s="32"/>
      <c r="N15" s="32"/>
      <c r="O15" s="32"/>
      <c r="P15" s="32"/>
      <c r="Q15" s="32"/>
      <c r="R15" s="32"/>
      <c r="S15" s="32"/>
      <c r="T15" s="32"/>
      <c r="U15" s="32"/>
      <c r="V15" s="32"/>
      <c r="W15" s="32"/>
      <c r="X15" s="32"/>
      <c r="Y15" s="32"/>
      <c r="Z15" s="32"/>
      <c r="AA15" s="32"/>
    </row>
    <row r="18" spans="5:15">
      <c r="E18" s="33"/>
      <c r="F18" s="33"/>
      <c r="G18" s="33"/>
      <c r="H18" s="33"/>
      <c r="I18" s="42"/>
      <c r="J18" s="33"/>
      <c r="K18" s="33"/>
      <c r="L18" s="42"/>
      <c r="M18" s="33"/>
      <c r="N18" s="33"/>
      <c r="O18" s="33"/>
    </row>
  </sheetData>
  <sortState ref="A6:X14">
    <sortCondition ref="X6:X14" descending="1"/>
  </sortState>
  <mergeCells count="15">
    <mergeCell ref="A1:AA1"/>
    <mergeCell ref="A2:AA2"/>
    <mergeCell ref="A3:AA3"/>
    <mergeCell ref="E4:I4"/>
    <mergeCell ref="J4:R4"/>
    <mergeCell ref="S4:W4"/>
    <mergeCell ref="A15:AA15"/>
    <mergeCell ref="A4:A5"/>
    <mergeCell ref="B4:B5"/>
    <mergeCell ref="C4:C5"/>
    <mergeCell ref="D4:D5"/>
    <mergeCell ref="X4:X5"/>
    <mergeCell ref="Y4:Y5"/>
    <mergeCell ref="Z4:Z5"/>
    <mergeCell ref="AA4:AA5"/>
  </mergeCells>
  <pageMargins left="0.75" right="0.75" top="1" bottom="1" header="0.5" footer="0.5"/>
  <pageSetup paperSize="9" scale="52" fitToHeight="0" orientation="landscape"/>
  <headerFooter/>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A7"/>
  <sheetViews>
    <sheetView zoomScale="85" zoomScaleNormal="85" workbookViewId="0">
      <selection activeCell="O20" sqref="O20"/>
    </sheetView>
  </sheetViews>
  <sheetFormatPr defaultColWidth="9" defaultRowHeight="14.25" outlineLevelRow="6"/>
  <cols>
    <col min="2" max="2" width="22.1083333333333" customWidth="1"/>
    <col min="4" max="4" width="11" customWidth="1"/>
  </cols>
  <sheetData>
    <row r="1" ht="18.75" spans="1:27">
      <c r="A1" s="1" t="s">
        <v>557</v>
      </c>
      <c r="B1" s="2"/>
      <c r="C1" s="2"/>
      <c r="D1" s="2"/>
      <c r="E1" s="2"/>
      <c r="F1" s="2"/>
      <c r="G1" s="2"/>
      <c r="H1" s="2"/>
      <c r="I1" s="2"/>
      <c r="J1" s="2"/>
      <c r="K1" s="2"/>
      <c r="L1" s="2"/>
      <c r="M1" s="2"/>
      <c r="N1" s="2"/>
      <c r="O1" s="2"/>
      <c r="P1" s="2"/>
      <c r="Q1" s="2"/>
      <c r="R1" s="2"/>
      <c r="S1" s="2"/>
      <c r="T1" s="2"/>
      <c r="U1" s="2"/>
      <c r="V1" s="2"/>
      <c r="W1" s="2"/>
      <c r="X1" s="2"/>
      <c r="Y1" s="2"/>
      <c r="Z1" s="2"/>
      <c r="AA1" s="2"/>
    </row>
    <row r="2" spans="1:27">
      <c r="A2" s="3" t="s">
        <v>1</v>
      </c>
      <c r="B2" s="3"/>
      <c r="C2" s="3"/>
      <c r="D2" s="3"/>
      <c r="E2" s="3"/>
      <c r="F2" s="3"/>
      <c r="G2" s="3"/>
      <c r="H2" s="3"/>
      <c r="I2" s="3"/>
      <c r="J2" s="3"/>
      <c r="K2" s="3"/>
      <c r="L2" s="3"/>
      <c r="M2" s="3"/>
      <c r="N2" s="3"/>
      <c r="O2" s="3"/>
      <c r="P2" s="3"/>
      <c r="Q2" s="3"/>
      <c r="R2" s="3"/>
      <c r="S2" s="3"/>
      <c r="T2" s="3"/>
      <c r="U2" s="3"/>
      <c r="V2" s="3"/>
      <c r="W2" s="3"/>
      <c r="X2" s="3"/>
      <c r="Y2" s="3"/>
      <c r="Z2" s="3"/>
      <c r="AA2" s="3"/>
    </row>
    <row r="3" spans="1:27">
      <c r="A3" s="4" t="s">
        <v>2</v>
      </c>
      <c r="B3" s="4"/>
      <c r="C3" s="4"/>
      <c r="D3" s="4"/>
      <c r="E3" s="4"/>
      <c r="F3" s="4"/>
      <c r="G3" s="4"/>
      <c r="H3" s="4"/>
      <c r="I3" s="4"/>
      <c r="J3" s="4"/>
      <c r="K3" s="4"/>
      <c r="L3" s="4"/>
      <c r="M3" s="4"/>
      <c r="N3" s="4"/>
      <c r="O3" s="4"/>
      <c r="P3" s="4"/>
      <c r="Q3" s="4"/>
      <c r="R3" s="4"/>
      <c r="S3" s="4"/>
      <c r="T3" s="4"/>
      <c r="U3" s="4"/>
      <c r="V3" s="4"/>
      <c r="W3" s="4"/>
      <c r="X3" s="4"/>
      <c r="Y3" s="4"/>
      <c r="Z3" s="4"/>
      <c r="AA3" s="4"/>
    </row>
    <row r="4" spans="1:27">
      <c r="A4" s="5" t="s">
        <v>3</v>
      </c>
      <c r="B4" s="6" t="s">
        <v>4</v>
      </c>
      <c r="C4" s="6" t="s">
        <v>5</v>
      </c>
      <c r="D4" s="6" t="s">
        <v>6</v>
      </c>
      <c r="E4" s="7" t="s">
        <v>7</v>
      </c>
      <c r="F4" s="8"/>
      <c r="G4" s="8"/>
      <c r="H4" s="8"/>
      <c r="I4" s="14"/>
      <c r="J4" s="11" t="s">
        <v>8</v>
      </c>
      <c r="K4" s="11"/>
      <c r="L4" s="11"/>
      <c r="M4" s="11"/>
      <c r="N4" s="11"/>
      <c r="O4" s="11"/>
      <c r="P4" s="11"/>
      <c r="Q4" s="11"/>
      <c r="R4" s="11"/>
      <c r="S4" s="11" t="s">
        <v>9</v>
      </c>
      <c r="T4" s="11"/>
      <c r="U4" s="11"/>
      <c r="V4" s="11"/>
      <c r="W4" s="11"/>
      <c r="X4" s="6" t="s">
        <v>10</v>
      </c>
      <c r="Y4" s="6" t="s">
        <v>11</v>
      </c>
      <c r="Z4" s="6" t="s">
        <v>12</v>
      </c>
      <c r="AA4" s="6" t="s">
        <v>13</v>
      </c>
    </row>
    <row r="5" ht="48" spans="1:27">
      <c r="A5" s="9"/>
      <c r="B5" s="10"/>
      <c r="C5" s="10"/>
      <c r="D5" s="10"/>
      <c r="E5" s="11" t="s">
        <v>14</v>
      </c>
      <c r="F5" s="11" t="s">
        <v>15</v>
      </c>
      <c r="G5" s="11" t="s">
        <v>16</v>
      </c>
      <c r="H5" s="11" t="s">
        <v>17</v>
      </c>
      <c r="I5" s="15" t="s">
        <v>18</v>
      </c>
      <c r="J5" s="11" t="s">
        <v>19</v>
      </c>
      <c r="K5" s="11" t="s">
        <v>20</v>
      </c>
      <c r="L5" s="11" t="s">
        <v>21</v>
      </c>
      <c r="M5" s="11" t="s">
        <v>22</v>
      </c>
      <c r="N5" s="11" t="s">
        <v>23</v>
      </c>
      <c r="O5" s="11" t="s">
        <v>24</v>
      </c>
      <c r="P5" s="11" t="s">
        <v>25</v>
      </c>
      <c r="Q5" s="11" t="s">
        <v>26</v>
      </c>
      <c r="R5" s="15" t="s">
        <v>27</v>
      </c>
      <c r="S5" s="11" t="s">
        <v>28</v>
      </c>
      <c r="T5" s="11" t="s">
        <v>29</v>
      </c>
      <c r="U5" s="11" t="s">
        <v>30</v>
      </c>
      <c r="V5" s="11" t="s">
        <v>31</v>
      </c>
      <c r="W5" s="15" t="s">
        <v>32</v>
      </c>
      <c r="X5" s="10"/>
      <c r="Y5" s="10"/>
      <c r="Z5" s="10"/>
      <c r="AA5" s="10"/>
    </row>
    <row r="6" ht="20" customHeight="1" spans="1:27">
      <c r="A6" s="12" t="s">
        <v>558</v>
      </c>
      <c r="B6" s="12" t="s">
        <v>559</v>
      </c>
      <c r="C6" s="6" t="s">
        <v>35</v>
      </c>
      <c r="D6" s="6" t="s">
        <v>36</v>
      </c>
      <c r="E6" s="6" t="s">
        <v>37</v>
      </c>
      <c r="F6" s="6" t="s">
        <v>37</v>
      </c>
      <c r="G6" s="6" t="s">
        <v>37</v>
      </c>
      <c r="H6" s="6" t="s">
        <v>37</v>
      </c>
      <c r="I6" s="6" t="s">
        <v>37</v>
      </c>
      <c r="J6" s="6" t="s">
        <v>37</v>
      </c>
      <c r="K6" s="6" t="s">
        <v>37</v>
      </c>
      <c r="L6" s="6" t="s">
        <v>37</v>
      </c>
      <c r="M6" s="6" t="s">
        <v>37</v>
      </c>
      <c r="N6" s="6" t="s">
        <v>37</v>
      </c>
      <c r="O6" s="6" t="s">
        <v>37</v>
      </c>
      <c r="P6" s="6" t="s">
        <v>37</v>
      </c>
      <c r="Q6" s="6" t="s">
        <v>37</v>
      </c>
      <c r="R6" s="6" t="s">
        <v>37</v>
      </c>
      <c r="S6" s="6" t="s">
        <v>37</v>
      </c>
      <c r="T6" s="6" t="s">
        <v>37</v>
      </c>
      <c r="U6" s="6" t="s">
        <v>37</v>
      </c>
      <c r="V6" s="6" t="s">
        <v>37</v>
      </c>
      <c r="W6" s="6" t="s">
        <v>37</v>
      </c>
      <c r="X6" s="6" t="s">
        <v>37</v>
      </c>
      <c r="Y6" s="6">
        <v>1</v>
      </c>
      <c r="Z6" s="6">
        <v>1</v>
      </c>
      <c r="AA6" s="16">
        <v>1</v>
      </c>
    </row>
    <row r="7" ht="106" customHeight="1" spans="1:27">
      <c r="A7" s="13" t="s">
        <v>174</v>
      </c>
      <c r="B7" s="13"/>
      <c r="C7" s="13"/>
      <c r="D7" s="13"/>
      <c r="E7" s="13"/>
      <c r="F7" s="13"/>
      <c r="G7" s="13"/>
      <c r="H7" s="13"/>
      <c r="I7" s="13"/>
      <c r="J7" s="13"/>
      <c r="K7" s="13"/>
      <c r="L7" s="13"/>
      <c r="M7" s="13"/>
      <c r="N7" s="13"/>
      <c r="O7" s="13"/>
      <c r="P7" s="13"/>
      <c r="Q7" s="13"/>
      <c r="R7" s="13"/>
      <c r="S7" s="13"/>
      <c r="T7" s="13"/>
      <c r="U7" s="13"/>
      <c r="V7" s="13"/>
      <c r="W7" s="13"/>
      <c r="X7" s="13"/>
      <c r="Y7" s="13"/>
      <c r="Z7" s="13"/>
      <c r="AA7" s="13"/>
    </row>
  </sheetData>
  <mergeCells count="15">
    <mergeCell ref="A1:AA1"/>
    <mergeCell ref="A2:AA2"/>
    <mergeCell ref="A3:AA3"/>
    <mergeCell ref="E4:I4"/>
    <mergeCell ref="J4:R4"/>
    <mergeCell ref="S4:W4"/>
    <mergeCell ref="A7:AA7"/>
    <mergeCell ref="A4:A5"/>
    <mergeCell ref="B4:B5"/>
    <mergeCell ref="C4:C5"/>
    <mergeCell ref="D4:D5"/>
    <mergeCell ref="X4:X5"/>
    <mergeCell ref="Y4:Y5"/>
    <mergeCell ref="Z4:Z5"/>
    <mergeCell ref="AA4:AA5"/>
  </mergeCells>
  <pageMargins left="0.75" right="0.75" top="1" bottom="1" header="0.5" footer="0.5"/>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8</vt:i4>
      </vt:variant>
    </vt:vector>
  </HeadingPairs>
  <TitlesOfParts>
    <vt:vector size="8" baseType="lpstr">
      <vt:lpstr>研222班</vt:lpstr>
      <vt:lpstr>研227班</vt:lpstr>
      <vt:lpstr>23学硕</vt:lpstr>
      <vt:lpstr>23专硕</vt:lpstr>
      <vt:lpstr>2021级博士</vt:lpstr>
      <vt:lpstr>2022级博士</vt:lpstr>
      <vt:lpstr>2023级博士（含2位21级直博生）</vt:lpstr>
      <vt:lpstr>张秦涵（22级直博生，硕士阶段结束，开始博士阶段，同博士新生）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Z</cp:lastModifiedBy>
  <dcterms:created xsi:type="dcterms:W3CDTF">2024-09-12T21:50:00Z</dcterms:created>
  <dcterms:modified xsi:type="dcterms:W3CDTF">2024-09-29T13:39:37Z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F1E1B9FFB4A1483FAA8F9171EFA5856A_12</vt:lpwstr>
  </property>
  <property fmtid="{D5CDD505-2E9C-101B-9397-08002B2CF9AE}" pid="3" name="KSOProductBuildVer">
    <vt:lpwstr>2052-12.1.0.18276</vt:lpwstr>
  </property>
</Properties>
</file>